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cbunting\Desktop\Research\Mini Roundabout\"/>
    </mc:Choice>
  </mc:AlternateContent>
  <xr:revisionPtr revIDLastSave="0" documentId="13_ncr:1_{F270CE94-493B-46BD-8EE4-BA5B094F2D85}" xr6:coauthVersionLast="47" xr6:coauthVersionMax="47" xr10:uidLastSave="{00000000-0000-0000-0000-000000000000}"/>
  <bookViews>
    <workbookView xWindow="28680" yWindow="-120" windowWidth="20640" windowHeight="11160" xr2:uid="{00000000-000D-0000-FFFF-FFFF00000000}"/>
  </bookViews>
  <sheets>
    <sheet name="Instructions" sheetId="3" r:id="rId1"/>
    <sheet name="AM Mini" sheetId="1" r:id="rId2"/>
    <sheet name="PM Mini" sheetId="4" r:id="rId3"/>
    <sheet name="AM Mini with HV Counts" sheetId="2" r:id="rId4"/>
    <sheet name="PM Mini with HV Count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5" l="1"/>
  <c r="E50" i="5"/>
  <c r="E49" i="5"/>
  <c r="E48" i="5"/>
  <c r="E33" i="5"/>
  <c r="E32" i="5"/>
  <c r="E31" i="5"/>
  <c r="E30" i="5"/>
  <c r="E51" i="2"/>
  <c r="E50" i="2"/>
  <c r="E49" i="2"/>
  <c r="E48" i="2"/>
  <c r="E33" i="2"/>
  <c r="E32" i="2"/>
  <c r="E31" i="2"/>
  <c r="E30" i="2"/>
  <c r="E51" i="4"/>
  <c r="E50" i="4"/>
  <c r="E49" i="4"/>
  <c r="E48" i="4"/>
  <c r="E33" i="4"/>
  <c r="E32" i="4"/>
  <c r="E31" i="4"/>
  <c r="E30" i="4"/>
  <c r="E51" i="1"/>
  <c r="E50" i="1"/>
  <c r="E49" i="1"/>
  <c r="E48" i="1"/>
  <c r="E33" i="1"/>
  <c r="E32" i="1"/>
  <c r="E31" i="1"/>
  <c r="E30" i="1"/>
  <c r="D51" i="5"/>
  <c r="D50" i="5"/>
  <c r="D49" i="5"/>
  <c r="D48" i="5"/>
  <c r="D51" i="2"/>
  <c r="D50" i="2"/>
  <c r="D49" i="2"/>
  <c r="D48" i="2"/>
  <c r="D51" i="4"/>
  <c r="D50" i="4"/>
  <c r="D49" i="4"/>
  <c r="D48" i="4"/>
  <c r="D51" i="1"/>
  <c r="D50" i="1"/>
  <c r="D49" i="1"/>
  <c r="D48" i="1"/>
  <c r="G32" i="5"/>
  <c r="G30" i="5"/>
  <c r="B30" i="5"/>
  <c r="F26" i="5"/>
  <c r="F44" i="5" s="1"/>
  <c r="E26" i="5"/>
  <c r="E44" i="5" s="1"/>
  <c r="D26" i="5"/>
  <c r="D44" i="5" s="1"/>
  <c r="F25" i="5"/>
  <c r="F43" i="5" s="1"/>
  <c r="E25" i="5"/>
  <c r="E43" i="5" s="1"/>
  <c r="D25" i="5"/>
  <c r="B33" i="5" s="1"/>
  <c r="H24" i="5"/>
  <c r="C30" i="5" s="1"/>
  <c r="G24" i="5"/>
  <c r="G42" i="5" s="1"/>
  <c r="C24" i="5"/>
  <c r="C42" i="5" s="1"/>
  <c r="B24" i="5"/>
  <c r="B42" i="5" s="1"/>
  <c r="H23" i="5"/>
  <c r="H41" i="5" s="1"/>
  <c r="G23" i="5"/>
  <c r="G41" i="5" s="1"/>
  <c r="C23" i="5"/>
  <c r="C41" i="5" s="1"/>
  <c r="B23" i="5"/>
  <c r="B41" i="5" s="1"/>
  <c r="H22" i="5"/>
  <c r="H40" i="5" s="1"/>
  <c r="G22" i="5"/>
  <c r="G40" i="5" s="1"/>
  <c r="C22" i="5"/>
  <c r="C40" i="5" s="1"/>
  <c r="B22" i="5"/>
  <c r="C33" i="5" s="1"/>
  <c r="F21" i="5"/>
  <c r="G31" i="5" s="1"/>
  <c r="E21" i="5"/>
  <c r="E39" i="5" s="1"/>
  <c r="D21" i="5"/>
  <c r="D39" i="5" s="1"/>
  <c r="F20" i="5"/>
  <c r="F38" i="5" s="1"/>
  <c r="E20" i="5"/>
  <c r="E38" i="5" s="1"/>
  <c r="D20" i="5"/>
  <c r="D38" i="5" s="1"/>
  <c r="B10" i="5"/>
  <c r="C51" i="2"/>
  <c r="C50" i="2"/>
  <c r="C49" i="2"/>
  <c r="C48" i="2"/>
  <c r="C33" i="2"/>
  <c r="C32" i="2"/>
  <c r="C31" i="2"/>
  <c r="C30" i="2"/>
  <c r="C41" i="4"/>
  <c r="G40" i="4"/>
  <c r="B30" i="4"/>
  <c r="F25" i="4"/>
  <c r="F43" i="4" s="1"/>
  <c r="E25" i="4"/>
  <c r="E43" i="4" s="1"/>
  <c r="D25" i="4"/>
  <c r="C31" i="4" s="1"/>
  <c r="G24" i="4"/>
  <c r="G33" i="4" s="1"/>
  <c r="C24" i="4"/>
  <c r="C42" i="4" s="1"/>
  <c r="G23" i="4"/>
  <c r="G41" i="4" s="1"/>
  <c r="C23" i="4"/>
  <c r="G22" i="4"/>
  <c r="C22" i="4"/>
  <c r="C40" i="4" s="1"/>
  <c r="F21" i="4"/>
  <c r="F39" i="4" s="1"/>
  <c r="E21" i="4"/>
  <c r="E39" i="4" s="1"/>
  <c r="D21" i="4"/>
  <c r="D39" i="4" s="1"/>
  <c r="B10" i="4"/>
  <c r="C22" i="2"/>
  <c r="C23" i="2"/>
  <c r="C24" i="2"/>
  <c r="D25" i="2"/>
  <c r="E25" i="2"/>
  <c r="F25" i="2"/>
  <c r="G24" i="2"/>
  <c r="G23" i="2"/>
  <c r="G22" i="2"/>
  <c r="F21" i="2"/>
  <c r="E21" i="2"/>
  <c r="D21" i="2"/>
  <c r="D26" i="2"/>
  <c r="E26" i="2"/>
  <c r="F26" i="2"/>
  <c r="H22" i="2"/>
  <c r="H23" i="2"/>
  <c r="H24" i="2"/>
  <c r="B24" i="2"/>
  <c r="B23" i="2"/>
  <c r="B22" i="2"/>
  <c r="F20" i="2"/>
  <c r="E20" i="2"/>
  <c r="D20" i="2"/>
  <c r="C22" i="1"/>
  <c r="C23" i="1"/>
  <c r="C24" i="1"/>
  <c r="D25" i="1"/>
  <c r="E25" i="1"/>
  <c r="F25" i="1"/>
  <c r="G24" i="1"/>
  <c r="G23" i="1"/>
  <c r="G22" i="1"/>
  <c r="F21" i="1"/>
  <c r="E21" i="1"/>
  <c r="D21" i="1"/>
  <c r="C31" i="1" l="1"/>
  <c r="C33" i="1"/>
  <c r="C30" i="1"/>
  <c r="C32" i="1"/>
  <c r="G50" i="5"/>
  <c r="G51" i="5"/>
  <c r="B49" i="5"/>
  <c r="D30" i="5"/>
  <c r="D33" i="5"/>
  <c r="B31" i="5"/>
  <c r="D31" i="5" s="1"/>
  <c r="H42" i="5"/>
  <c r="C50" i="5" s="1"/>
  <c r="D43" i="5"/>
  <c r="C31" i="5"/>
  <c r="G33" i="5"/>
  <c r="B32" i="5"/>
  <c r="C32" i="5"/>
  <c r="B40" i="5"/>
  <c r="C51" i="5" s="1"/>
  <c r="F39" i="5"/>
  <c r="G49" i="5" s="1"/>
  <c r="C51" i="4"/>
  <c r="B48" i="4"/>
  <c r="G50" i="4"/>
  <c r="B50" i="4"/>
  <c r="G49" i="4"/>
  <c r="C48" i="4"/>
  <c r="B32" i="4"/>
  <c r="G30" i="4"/>
  <c r="C32" i="4"/>
  <c r="B33" i="4"/>
  <c r="D33" i="4" s="1"/>
  <c r="G31" i="4"/>
  <c r="C33" i="4"/>
  <c r="C30" i="4"/>
  <c r="D30" i="4" s="1"/>
  <c r="G32" i="4"/>
  <c r="D43" i="4"/>
  <c r="G42" i="4"/>
  <c r="B31" i="4"/>
  <c r="D31" i="4" s="1"/>
  <c r="B32" i="1"/>
  <c r="B10" i="2"/>
  <c r="E43" i="2" s="1"/>
  <c r="G33" i="2"/>
  <c r="B33" i="2"/>
  <c r="G32" i="2"/>
  <c r="B32" i="2"/>
  <c r="G31" i="2"/>
  <c r="B31" i="2"/>
  <c r="G30" i="2"/>
  <c r="B30" i="2"/>
  <c r="B10" i="1"/>
  <c r="C40" i="1" s="1"/>
  <c r="G33" i="1"/>
  <c r="G32" i="1"/>
  <c r="G31" i="1"/>
  <c r="G30" i="1"/>
  <c r="B33" i="1"/>
  <c r="D33" i="1" s="1"/>
  <c r="B31" i="1"/>
  <c r="B30" i="1"/>
  <c r="F30" i="5" l="1"/>
  <c r="F33" i="5"/>
  <c r="H33" i="5"/>
  <c r="F31" i="5"/>
  <c r="D32" i="5"/>
  <c r="C48" i="5"/>
  <c r="B48" i="5"/>
  <c r="B50" i="5"/>
  <c r="B51" i="5"/>
  <c r="G48" i="5"/>
  <c r="C49" i="5"/>
  <c r="H30" i="4"/>
  <c r="F30" i="4"/>
  <c r="H31" i="4"/>
  <c r="I31" i="4"/>
  <c r="G51" i="4"/>
  <c r="B49" i="4"/>
  <c r="I30" i="4"/>
  <c r="F33" i="4"/>
  <c r="F31" i="4"/>
  <c r="B51" i="4"/>
  <c r="C50" i="4"/>
  <c r="G48" i="4"/>
  <c r="C49" i="4"/>
  <c r="D32" i="4"/>
  <c r="H41" i="2"/>
  <c r="G41" i="2"/>
  <c r="H42" i="2"/>
  <c r="H40" i="2"/>
  <c r="F44" i="2"/>
  <c r="E44" i="2"/>
  <c r="D38" i="2"/>
  <c r="D44" i="2"/>
  <c r="E38" i="2"/>
  <c r="B40" i="2"/>
  <c r="C40" i="2"/>
  <c r="F38" i="2"/>
  <c r="B41" i="2"/>
  <c r="B42" i="2"/>
  <c r="F43" i="2"/>
  <c r="G40" i="2"/>
  <c r="C41" i="2"/>
  <c r="D31" i="2"/>
  <c r="D33" i="2"/>
  <c r="D30" i="2"/>
  <c r="D32" i="2"/>
  <c r="E39" i="2"/>
  <c r="D43" i="2"/>
  <c r="C42" i="2"/>
  <c r="D39" i="2"/>
  <c r="G42" i="2"/>
  <c r="F39" i="2"/>
  <c r="D39" i="1"/>
  <c r="G41" i="1"/>
  <c r="G42" i="1"/>
  <c r="D43" i="1"/>
  <c r="E43" i="1"/>
  <c r="F43" i="1"/>
  <c r="E39" i="1"/>
  <c r="C42" i="1"/>
  <c r="F39" i="1"/>
  <c r="C41" i="1"/>
  <c r="G40" i="1"/>
  <c r="D32" i="1"/>
  <c r="D31" i="1"/>
  <c r="F33" i="1"/>
  <c r="D30" i="1"/>
  <c r="C49" i="1" l="1"/>
  <c r="C51" i="1"/>
  <c r="C50" i="1"/>
  <c r="C48" i="1"/>
  <c r="H31" i="5"/>
  <c r="J31" i="5" s="1"/>
  <c r="F48" i="5"/>
  <c r="K33" i="5"/>
  <c r="F49" i="5"/>
  <c r="F51" i="5"/>
  <c r="J33" i="5"/>
  <c r="I33" i="5"/>
  <c r="F32" i="5"/>
  <c r="H30" i="5"/>
  <c r="J30" i="5" s="1"/>
  <c r="I48" i="5"/>
  <c r="F50" i="5"/>
  <c r="I31" i="5"/>
  <c r="K31" i="5" s="1"/>
  <c r="I30" i="5"/>
  <c r="F50" i="4"/>
  <c r="I33" i="4"/>
  <c r="K33" i="4" s="1"/>
  <c r="F48" i="4"/>
  <c r="I48" i="4" s="1"/>
  <c r="H48" i="4"/>
  <c r="J31" i="4"/>
  <c r="F32" i="4"/>
  <c r="J30" i="4"/>
  <c r="F51" i="4"/>
  <c r="H51" i="4"/>
  <c r="K31" i="4"/>
  <c r="H33" i="4"/>
  <c r="J33" i="4" s="1"/>
  <c r="K30" i="4"/>
  <c r="H33" i="1"/>
  <c r="J33" i="1" s="1"/>
  <c r="I33" i="1"/>
  <c r="K33" i="1" s="1"/>
  <c r="G50" i="1"/>
  <c r="G50" i="2"/>
  <c r="B50" i="2"/>
  <c r="F33" i="2"/>
  <c r="F31" i="2"/>
  <c r="F32" i="2"/>
  <c r="F30" i="2"/>
  <c r="G49" i="2"/>
  <c r="G51" i="2"/>
  <c r="B49" i="2"/>
  <c r="G48" i="2"/>
  <c r="B51" i="2"/>
  <c r="B48" i="2"/>
  <c r="G48" i="1"/>
  <c r="G51" i="1"/>
  <c r="B51" i="1"/>
  <c r="B48" i="1"/>
  <c r="G49" i="1"/>
  <c r="B49" i="1"/>
  <c r="B50" i="1"/>
  <c r="F32" i="1"/>
  <c r="I32" i="1" s="1"/>
  <c r="F31" i="1"/>
  <c r="F30" i="1"/>
  <c r="H30" i="1"/>
  <c r="J30" i="1" s="1"/>
  <c r="F49" i="1" l="1"/>
  <c r="I49" i="1" s="1"/>
  <c r="F50" i="1"/>
  <c r="I50" i="1" s="1"/>
  <c r="K50" i="1" s="1"/>
  <c r="F51" i="1"/>
  <c r="I51" i="1" s="1"/>
  <c r="K51" i="1" s="1"/>
  <c r="I49" i="5"/>
  <c r="K49" i="5" s="1"/>
  <c r="H49" i="5"/>
  <c r="J49" i="5" s="1"/>
  <c r="K48" i="5"/>
  <c r="H51" i="5"/>
  <c r="J51" i="5" s="1"/>
  <c r="K30" i="5"/>
  <c r="I32" i="5"/>
  <c r="K32" i="5" s="1"/>
  <c r="H32" i="5"/>
  <c r="J32" i="5" s="1"/>
  <c r="I50" i="5"/>
  <c r="H50" i="5"/>
  <c r="J50" i="5" s="1"/>
  <c r="H48" i="5"/>
  <c r="J48" i="5" s="1"/>
  <c r="I51" i="5"/>
  <c r="K51" i="5" s="1"/>
  <c r="I51" i="4"/>
  <c r="K51" i="4" s="1"/>
  <c r="H50" i="4"/>
  <c r="J50" i="4" s="1"/>
  <c r="F49" i="4"/>
  <c r="H32" i="4"/>
  <c r="J32" i="4" s="1"/>
  <c r="I32" i="4"/>
  <c r="G3" i="4" s="1"/>
  <c r="J48" i="4"/>
  <c r="J51" i="4"/>
  <c r="K48" i="4"/>
  <c r="I50" i="4"/>
  <c r="K50" i="4" s="1"/>
  <c r="H48" i="1"/>
  <c r="J48" i="1" s="1"/>
  <c r="H30" i="2"/>
  <c r="J30" i="2" s="1"/>
  <c r="H31" i="2"/>
  <c r="J31" i="2" s="1"/>
  <c r="I32" i="2"/>
  <c r="K32" i="2" s="1"/>
  <c r="I33" i="2"/>
  <c r="K33" i="2" s="1"/>
  <c r="H32" i="2"/>
  <c r="J32" i="2" s="1"/>
  <c r="H33" i="2"/>
  <c r="J33" i="2" s="1"/>
  <c r="I30" i="2"/>
  <c r="K30" i="2" s="1"/>
  <c r="I31" i="2"/>
  <c r="I30" i="1"/>
  <c r="K30" i="1" s="1"/>
  <c r="K32" i="1"/>
  <c r="I31" i="1"/>
  <c r="K31" i="1" s="1"/>
  <c r="H32" i="1"/>
  <c r="J32" i="1" s="1"/>
  <c r="H31" i="1"/>
  <c r="J31" i="1" s="1"/>
  <c r="G7" i="5" l="1"/>
  <c r="H49" i="1"/>
  <c r="J49" i="1" s="1"/>
  <c r="H51" i="1"/>
  <c r="J51" i="1" s="1"/>
  <c r="K50" i="5"/>
  <c r="G8" i="5"/>
  <c r="G3" i="5"/>
  <c r="G4" i="5"/>
  <c r="H49" i="4"/>
  <c r="J49" i="4" s="1"/>
  <c r="I49" i="4"/>
  <c r="G7" i="4" s="1"/>
  <c r="K32" i="4"/>
  <c r="G4" i="4" s="1"/>
  <c r="F48" i="1"/>
  <c r="I48" i="1" s="1"/>
  <c r="G7" i="1" s="1"/>
  <c r="G4" i="1"/>
  <c r="K31" i="2"/>
  <c r="G4" i="2" s="1"/>
  <c r="G3" i="2"/>
  <c r="K49" i="1"/>
  <c r="F50" i="2"/>
  <c r="I50" i="2" s="1"/>
  <c r="K50" i="2" s="1"/>
  <c r="G3" i="1"/>
  <c r="H50" i="2"/>
  <c r="J50" i="2" s="1"/>
  <c r="H50" i="1"/>
  <c r="J50" i="1" s="1"/>
  <c r="F51" i="2"/>
  <c r="F48" i="2"/>
  <c r="F49" i="2"/>
  <c r="K49" i="4" l="1"/>
  <c r="G8" i="4" s="1"/>
  <c r="K48" i="1"/>
  <c r="G8" i="1" s="1"/>
  <c r="I48" i="2"/>
  <c r="I49" i="2"/>
  <c r="H51" i="2"/>
  <c r="J51" i="2" s="1"/>
  <c r="I51" i="2"/>
  <c r="H49" i="2"/>
  <c r="J49" i="2" s="1"/>
  <c r="H48" i="2"/>
  <c r="J48" i="2" s="1"/>
  <c r="K49" i="2" l="1"/>
  <c r="G7" i="2"/>
  <c r="K48" i="2"/>
  <c r="K51" i="2"/>
  <c r="G8" i="2" l="1"/>
</calcChain>
</file>

<file path=xl/sharedStrings.xml><?xml version="1.0" encoding="utf-8"?>
<sst xmlns="http://schemas.openxmlformats.org/spreadsheetml/2006/main" count="251" uniqueCount="51">
  <si>
    <t>EBL</t>
  </si>
  <si>
    <t>EBT</t>
  </si>
  <si>
    <t>EBR</t>
  </si>
  <si>
    <t>WBL</t>
  </si>
  <si>
    <t>WBT</t>
  </si>
  <si>
    <t>WBR</t>
  </si>
  <si>
    <t>SBR</t>
  </si>
  <si>
    <t>SBT</t>
  </si>
  <si>
    <t>SBL</t>
  </si>
  <si>
    <t>NBL</t>
  </si>
  <si>
    <t>NBT</t>
  </si>
  <si>
    <t>NBR</t>
  </si>
  <si>
    <t>C50</t>
  </si>
  <si>
    <t>C75</t>
  </si>
  <si>
    <t>Qc</t>
  </si>
  <si>
    <t>vcPC</t>
  </si>
  <si>
    <t>vcHV</t>
  </si>
  <si>
    <t>NB</t>
  </si>
  <si>
    <t>SB</t>
  </si>
  <si>
    <t>EB</t>
  </si>
  <si>
    <t>WB</t>
  </si>
  <si>
    <t>Heavy Vehicle %</t>
  </si>
  <si>
    <t>ET for PCE</t>
  </si>
  <si>
    <t>Volume</t>
  </si>
  <si>
    <t>v/c 75</t>
  </si>
  <si>
    <t>v/c 50</t>
  </si>
  <si>
    <t>Growth Rate %</t>
  </si>
  <si>
    <t>Design Time, Years</t>
  </si>
  <si>
    <t>Volume Multiplier</t>
  </si>
  <si>
    <t>Heavy Vehicles</t>
  </si>
  <si>
    <t>Green</t>
  </si>
  <si>
    <t>Data Entry</t>
  </si>
  <si>
    <t>Blue</t>
  </si>
  <si>
    <t>Diameter, ft</t>
  </si>
  <si>
    <t>Future Year Max v/c</t>
  </si>
  <si>
    <t>Max v/c</t>
  </si>
  <si>
    <t>Roadname St and Waylane Blvd</t>
  </si>
  <si>
    <t>d 50</t>
  </si>
  <si>
    <t>d 75</t>
  </si>
  <si>
    <t>PHF</t>
  </si>
  <si>
    <t>Max Delay</t>
  </si>
  <si>
    <t>Future Max Delay</t>
  </si>
  <si>
    <t>Mini Roundabout VC Tool Instructions</t>
  </si>
  <si>
    <t>The Mini Sheet should be used with overall HV percentages</t>
  </si>
  <si>
    <t>The Mini with HV Counts Sheet should be used when Heavy Vehicle Counts are known.</t>
  </si>
  <si>
    <t>Enter data into the blue or green cells only.  Other cells should not be modified</t>
  </si>
  <si>
    <t xml:space="preserve">Roundabout Diameter is the Inscribed Circle Diameter, from edge to edge </t>
  </si>
  <si>
    <t>PHF is the Peak Hour Factor</t>
  </si>
  <si>
    <t>ET is the Passenger Car Equivalent for Heavy Vehicles</t>
  </si>
  <si>
    <t>Growth Rate and Design Year can be adjusted, or the traffic multipler can be adjusted directly</t>
  </si>
  <si>
    <t>Caluclations are based on results from Determination of Mini-Roundabout Capacity in the United States by Lochrane, Kronprasert, Bared, Dailey, &amp; Zhang, Journal of Transportation Engineering, June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</si>
</sst>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2" fillId="3" borderId="0" xfId="0" applyFont="1" applyFill="1"/>
    <xf numFmtId="0" fontId="1" fillId="3" borderId="0" xfId="0" applyFont="1" applyFill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4"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FFFF99"/>
        </patternFill>
      </fill>
    </dxf>
    <dxf>
      <font>
        <strike val="0"/>
        <color auto="1"/>
      </font>
      <fill>
        <patternFill>
          <bgColor theme="5" tint="0.39994506668294322"/>
        </patternFill>
      </fill>
    </dxf>
    <dxf>
      <font>
        <strike val="0"/>
        <color auto="1"/>
      </font>
      <fill>
        <patternFill>
          <bgColor rgb="FFFFFF99"/>
        </patternFill>
      </fill>
    </dxf>
    <dxf>
      <font>
        <strike val="0"/>
        <color auto="1"/>
      </font>
      <fill>
        <patternFill>
          <bgColor theme="5" tint="0.39994506668294322"/>
        </patternFill>
      </fill>
    </dxf>
    <dxf>
      <font>
        <strike val="0"/>
        <color auto="1"/>
      </font>
      <fill>
        <patternFill>
          <bgColor rgb="FFFFFF99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FFFF99"/>
        </patternFill>
      </fill>
    </dxf>
    <dxf>
      <font>
        <strike val="0"/>
        <color auto="1"/>
      </font>
      <fill>
        <patternFill>
          <bgColor theme="5" tint="0.39994506668294322"/>
        </patternFill>
      </fill>
    </dxf>
    <dxf>
      <font>
        <strike val="0"/>
        <color auto="1"/>
      </font>
      <fill>
        <patternFill>
          <bgColor rgb="FFFFFF99"/>
        </patternFill>
      </fill>
    </dxf>
    <dxf>
      <font>
        <strike val="0"/>
        <color auto="1"/>
      </font>
      <fill>
        <patternFill>
          <bgColor theme="5" tint="0.39994506668294322"/>
        </patternFill>
      </fill>
    </dxf>
    <dxf>
      <font>
        <strike val="0"/>
        <color auto="1"/>
      </font>
      <fill>
        <patternFill>
          <bgColor rgb="FFFFFF99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FFFF99"/>
        </patternFill>
      </fill>
    </dxf>
    <dxf>
      <font>
        <strike val="0"/>
        <color auto="1"/>
      </font>
      <fill>
        <patternFill>
          <bgColor theme="5" tint="0.39994506668294322"/>
        </patternFill>
      </fill>
    </dxf>
    <dxf>
      <font>
        <strike val="0"/>
        <color auto="1"/>
      </font>
      <fill>
        <patternFill>
          <bgColor rgb="FFFFFF99"/>
        </patternFill>
      </fill>
    </dxf>
    <dxf>
      <font>
        <strike val="0"/>
        <color auto="1"/>
      </font>
      <fill>
        <patternFill>
          <bgColor theme="5" tint="0.39994506668294322"/>
        </patternFill>
      </fill>
    </dxf>
    <dxf>
      <font>
        <strike val="0"/>
        <color auto="1"/>
      </font>
      <fill>
        <patternFill>
          <bgColor rgb="FFFFFF99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FFFF99"/>
        </patternFill>
      </fill>
    </dxf>
    <dxf>
      <font>
        <strike val="0"/>
        <color auto="1"/>
      </font>
      <fill>
        <patternFill>
          <bgColor theme="5" tint="0.39994506668294322"/>
        </patternFill>
      </fill>
    </dxf>
    <dxf>
      <font>
        <strike val="0"/>
        <color auto="1"/>
      </font>
      <fill>
        <patternFill>
          <bgColor rgb="FFFFFF99"/>
        </patternFill>
      </fill>
    </dxf>
    <dxf>
      <font>
        <strike val="0"/>
        <color auto="1"/>
      </font>
      <fill>
        <patternFill>
          <bgColor theme="5" tint="0.39994506668294322"/>
        </patternFill>
      </fill>
    </dxf>
    <dxf>
      <font>
        <strike val="0"/>
        <color auto="1"/>
      </font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</xdr:colOff>
      <xdr:row>13</xdr:row>
      <xdr:rowOff>38100</xdr:rowOff>
    </xdr:from>
    <xdr:to>
      <xdr:col>4</xdr:col>
      <xdr:colOff>563880</xdr:colOff>
      <xdr:row>15</xdr:row>
      <xdr:rowOff>167640</xdr:rowOff>
    </xdr:to>
    <xdr:sp macro="" textlink="">
      <xdr:nvSpPr>
        <xdr:cNvPr id="3" name="Circle: Hollow 2">
          <a:extLst>
            <a:ext uri="{FF2B5EF4-FFF2-40B4-BE49-F238E27FC236}">
              <a16:creationId xmlns:a16="http://schemas.microsoft.com/office/drawing/2014/main" id="{AB14431D-361D-4C58-853A-B50666AF65A1}"/>
            </a:ext>
          </a:extLst>
        </xdr:cNvPr>
        <xdr:cNvSpPr/>
      </xdr:nvSpPr>
      <xdr:spPr>
        <a:xfrm>
          <a:off x="3124200" y="3147060"/>
          <a:ext cx="502920" cy="495300"/>
        </a:xfrm>
        <a:prstGeom prst="donu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</xdr:colOff>
      <xdr:row>13</xdr:row>
      <xdr:rowOff>38100</xdr:rowOff>
    </xdr:from>
    <xdr:to>
      <xdr:col>4</xdr:col>
      <xdr:colOff>563880</xdr:colOff>
      <xdr:row>15</xdr:row>
      <xdr:rowOff>167640</xdr:rowOff>
    </xdr:to>
    <xdr:sp macro="" textlink="">
      <xdr:nvSpPr>
        <xdr:cNvPr id="2" name="Circle: Hollow 1">
          <a:extLst>
            <a:ext uri="{FF2B5EF4-FFF2-40B4-BE49-F238E27FC236}">
              <a16:creationId xmlns:a16="http://schemas.microsoft.com/office/drawing/2014/main" id="{6CC8E11E-97C8-4BB2-882E-4C6D31F1FFC3}"/>
            </a:ext>
          </a:extLst>
        </xdr:cNvPr>
        <xdr:cNvSpPr/>
      </xdr:nvSpPr>
      <xdr:spPr>
        <a:xfrm>
          <a:off x="3124200" y="2415540"/>
          <a:ext cx="502920" cy="495300"/>
        </a:xfrm>
        <a:prstGeom prst="donu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60960</xdr:colOff>
      <xdr:row>13</xdr:row>
      <xdr:rowOff>38100</xdr:rowOff>
    </xdr:from>
    <xdr:to>
      <xdr:col>4</xdr:col>
      <xdr:colOff>563880</xdr:colOff>
      <xdr:row>15</xdr:row>
      <xdr:rowOff>167640</xdr:rowOff>
    </xdr:to>
    <xdr:sp macro="" textlink="">
      <xdr:nvSpPr>
        <xdr:cNvPr id="3" name="Circle: Hollow 2">
          <a:extLst>
            <a:ext uri="{FF2B5EF4-FFF2-40B4-BE49-F238E27FC236}">
              <a16:creationId xmlns:a16="http://schemas.microsoft.com/office/drawing/2014/main" id="{CD55C619-0C6D-4EA3-8819-12C98AD10C24}"/>
            </a:ext>
          </a:extLst>
        </xdr:cNvPr>
        <xdr:cNvSpPr/>
      </xdr:nvSpPr>
      <xdr:spPr>
        <a:xfrm>
          <a:off x="3124200" y="2415540"/>
          <a:ext cx="502920" cy="495300"/>
        </a:xfrm>
        <a:prstGeom prst="donu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</xdr:colOff>
      <xdr:row>13</xdr:row>
      <xdr:rowOff>38100</xdr:rowOff>
    </xdr:from>
    <xdr:to>
      <xdr:col>4</xdr:col>
      <xdr:colOff>563880</xdr:colOff>
      <xdr:row>15</xdr:row>
      <xdr:rowOff>167640</xdr:rowOff>
    </xdr:to>
    <xdr:sp macro="" textlink="">
      <xdr:nvSpPr>
        <xdr:cNvPr id="4" name="Circle: Hollow 3">
          <a:extLst>
            <a:ext uri="{FF2B5EF4-FFF2-40B4-BE49-F238E27FC236}">
              <a16:creationId xmlns:a16="http://schemas.microsoft.com/office/drawing/2014/main" id="{16E260C2-B57D-46C7-BDDC-F2DA030FD4B2}"/>
            </a:ext>
          </a:extLst>
        </xdr:cNvPr>
        <xdr:cNvSpPr/>
      </xdr:nvSpPr>
      <xdr:spPr>
        <a:xfrm>
          <a:off x="3124200" y="3147060"/>
          <a:ext cx="502920" cy="495300"/>
        </a:xfrm>
        <a:prstGeom prst="donu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60960</xdr:colOff>
      <xdr:row>13</xdr:row>
      <xdr:rowOff>38100</xdr:rowOff>
    </xdr:from>
    <xdr:to>
      <xdr:col>4</xdr:col>
      <xdr:colOff>563880</xdr:colOff>
      <xdr:row>15</xdr:row>
      <xdr:rowOff>167640</xdr:rowOff>
    </xdr:to>
    <xdr:sp macro="" textlink="">
      <xdr:nvSpPr>
        <xdr:cNvPr id="2" name="Circle: Hollow 1">
          <a:extLst>
            <a:ext uri="{FF2B5EF4-FFF2-40B4-BE49-F238E27FC236}">
              <a16:creationId xmlns:a16="http://schemas.microsoft.com/office/drawing/2014/main" id="{07858286-1F80-40B6-A308-FD852815FE7B}"/>
            </a:ext>
          </a:extLst>
        </xdr:cNvPr>
        <xdr:cNvSpPr/>
      </xdr:nvSpPr>
      <xdr:spPr>
        <a:xfrm>
          <a:off x="3124200" y="1684020"/>
          <a:ext cx="502920" cy="495300"/>
        </a:xfrm>
        <a:prstGeom prst="donu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</xdr:colOff>
      <xdr:row>13</xdr:row>
      <xdr:rowOff>38100</xdr:rowOff>
    </xdr:from>
    <xdr:to>
      <xdr:col>4</xdr:col>
      <xdr:colOff>563880</xdr:colOff>
      <xdr:row>15</xdr:row>
      <xdr:rowOff>167640</xdr:rowOff>
    </xdr:to>
    <xdr:sp macro="" textlink="">
      <xdr:nvSpPr>
        <xdr:cNvPr id="2" name="Circle: Hollow 1">
          <a:extLst>
            <a:ext uri="{FF2B5EF4-FFF2-40B4-BE49-F238E27FC236}">
              <a16:creationId xmlns:a16="http://schemas.microsoft.com/office/drawing/2014/main" id="{AD22A164-558D-431A-8CC1-EE1344ECE41B}"/>
            </a:ext>
          </a:extLst>
        </xdr:cNvPr>
        <xdr:cNvSpPr/>
      </xdr:nvSpPr>
      <xdr:spPr>
        <a:xfrm>
          <a:off x="3124200" y="2415540"/>
          <a:ext cx="502920" cy="495300"/>
        </a:xfrm>
        <a:prstGeom prst="donu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60960</xdr:colOff>
      <xdr:row>13</xdr:row>
      <xdr:rowOff>38100</xdr:rowOff>
    </xdr:from>
    <xdr:to>
      <xdr:col>4</xdr:col>
      <xdr:colOff>563880</xdr:colOff>
      <xdr:row>15</xdr:row>
      <xdr:rowOff>167640</xdr:rowOff>
    </xdr:to>
    <xdr:sp macro="" textlink="">
      <xdr:nvSpPr>
        <xdr:cNvPr id="3" name="Circle: Hollow 2">
          <a:extLst>
            <a:ext uri="{FF2B5EF4-FFF2-40B4-BE49-F238E27FC236}">
              <a16:creationId xmlns:a16="http://schemas.microsoft.com/office/drawing/2014/main" id="{317A1ED9-33E9-415E-BD16-B9A87175A047}"/>
            </a:ext>
          </a:extLst>
        </xdr:cNvPr>
        <xdr:cNvSpPr/>
      </xdr:nvSpPr>
      <xdr:spPr>
        <a:xfrm>
          <a:off x="3124200" y="2415540"/>
          <a:ext cx="502920" cy="495300"/>
        </a:xfrm>
        <a:prstGeom prst="donu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60960</xdr:colOff>
      <xdr:row>13</xdr:row>
      <xdr:rowOff>38100</xdr:rowOff>
    </xdr:from>
    <xdr:to>
      <xdr:col>4</xdr:col>
      <xdr:colOff>563880</xdr:colOff>
      <xdr:row>15</xdr:row>
      <xdr:rowOff>167640</xdr:rowOff>
    </xdr:to>
    <xdr:sp macro="" textlink="">
      <xdr:nvSpPr>
        <xdr:cNvPr id="4" name="Circle: Hollow 3">
          <a:extLst>
            <a:ext uri="{FF2B5EF4-FFF2-40B4-BE49-F238E27FC236}">
              <a16:creationId xmlns:a16="http://schemas.microsoft.com/office/drawing/2014/main" id="{CED0ABBE-F2AE-4BFB-8C45-2BBF06BD7CAE}"/>
            </a:ext>
          </a:extLst>
        </xdr:cNvPr>
        <xdr:cNvSpPr/>
      </xdr:nvSpPr>
      <xdr:spPr>
        <a:xfrm>
          <a:off x="3124200" y="2415540"/>
          <a:ext cx="502920" cy="495300"/>
        </a:xfrm>
        <a:prstGeom prst="donu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60960</xdr:colOff>
      <xdr:row>13</xdr:row>
      <xdr:rowOff>38100</xdr:rowOff>
    </xdr:from>
    <xdr:to>
      <xdr:col>4</xdr:col>
      <xdr:colOff>563880</xdr:colOff>
      <xdr:row>15</xdr:row>
      <xdr:rowOff>167640</xdr:rowOff>
    </xdr:to>
    <xdr:sp macro="" textlink="">
      <xdr:nvSpPr>
        <xdr:cNvPr id="5" name="Circle: Hollow 4">
          <a:extLst>
            <a:ext uri="{FF2B5EF4-FFF2-40B4-BE49-F238E27FC236}">
              <a16:creationId xmlns:a16="http://schemas.microsoft.com/office/drawing/2014/main" id="{9F1B3F1C-9197-4B51-B024-DE9ADD4C6F00}"/>
            </a:ext>
          </a:extLst>
        </xdr:cNvPr>
        <xdr:cNvSpPr/>
      </xdr:nvSpPr>
      <xdr:spPr>
        <a:xfrm>
          <a:off x="3124200" y="2415540"/>
          <a:ext cx="502920" cy="495300"/>
        </a:xfrm>
        <a:prstGeom prst="donu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36479-AF39-4302-AFA1-0E0A51430F3D}">
  <dimension ref="A2:B10"/>
  <sheetViews>
    <sheetView tabSelected="1" workbookViewId="0"/>
  </sheetViews>
  <sheetFormatPr defaultRowHeight="14.4" x14ac:dyDescent="0.3"/>
  <cols>
    <col min="1" max="16384" width="8.88671875" style="1"/>
  </cols>
  <sheetData>
    <row r="2" spans="1:2" x14ac:dyDescent="0.3">
      <c r="B2" s="1" t="s">
        <v>42</v>
      </c>
    </row>
    <row r="3" spans="1:2" x14ac:dyDescent="0.3">
      <c r="A3" s="1">
        <v>1</v>
      </c>
      <c r="B3" s="1" t="s">
        <v>45</v>
      </c>
    </row>
    <row r="4" spans="1:2" x14ac:dyDescent="0.3">
      <c r="A4" s="1">
        <v>2</v>
      </c>
      <c r="B4" s="1" t="s">
        <v>43</v>
      </c>
    </row>
    <row r="5" spans="1:2" x14ac:dyDescent="0.3">
      <c r="A5" s="1">
        <v>3</v>
      </c>
      <c r="B5" s="1" t="s">
        <v>44</v>
      </c>
    </row>
    <row r="6" spans="1:2" x14ac:dyDescent="0.3">
      <c r="A6" s="1">
        <v>4</v>
      </c>
      <c r="B6" s="1" t="s">
        <v>46</v>
      </c>
    </row>
    <row r="7" spans="1:2" x14ac:dyDescent="0.3">
      <c r="A7" s="1">
        <v>5</v>
      </c>
      <c r="B7" s="1" t="s">
        <v>47</v>
      </c>
    </row>
    <row r="8" spans="1:2" x14ac:dyDescent="0.3">
      <c r="A8" s="1">
        <v>6</v>
      </c>
      <c r="B8" s="1" t="s">
        <v>48</v>
      </c>
    </row>
    <row r="9" spans="1:2" x14ac:dyDescent="0.3">
      <c r="A9" s="1">
        <v>7</v>
      </c>
      <c r="B9" s="1" t="s">
        <v>49</v>
      </c>
    </row>
    <row r="10" spans="1:2" x14ac:dyDescent="0.3">
      <c r="A10" s="1">
        <v>8</v>
      </c>
      <c r="B10" s="1" t="s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1"/>
  <sheetViews>
    <sheetView workbookViewId="0"/>
  </sheetViews>
  <sheetFormatPr defaultRowHeight="14.4" x14ac:dyDescent="0.3"/>
  <cols>
    <col min="1" max="1" width="18" style="1" bestFit="1" customWidth="1"/>
    <col min="2" max="16384" width="8.88671875" style="1"/>
  </cols>
  <sheetData>
    <row r="2" spans="1:8" x14ac:dyDescent="0.3">
      <c r="C2" s="13"/>
      <c r="D2" s="13"/>
      <c r="E2" s="14" t="s">
        <v>36</v>
      </c>
      <c r="F2" s="13"/>
      <c r="G2" s="13"/>
    </row>
    <row r="3" spans="1:8" x14ac:dyDescent="0.3">
      <c r="A3" s="5" t="s">
        <v>31</v>
      </c>
      <c r="B3" s="7" t="s">
        <v>32</v>
      </c>
      <c r="F3" s="5" t="s">
        <v>35</v>
      </c>
      <c r="G3" s="1">
        <f>IF(B4&gt;74.9,MAX(I30:I33),MAX(H30:H33))</f>
        <v>0.66312841799229616</v>
      </c>
    </row>
    <row r="4" spans="1:8" x14ac:dyDescent="0.3">
      <c r="A4" s="5" t="s">
        <v>33</v>
      </c>
      <c r="B4" s="7">
        <v>75</v>
      </c>
      <c r="F4" s="5" t="s">
        <v>40</v>
      </c>
      <c r="G4" s="1">
        <f>ROUND(IF(B4&gt;74.9,MAX(K30:K33),MAX(J30:J33)),1)</f>
        <v>20.7</v>
      </c>
    </row>
    <row r="5" spans="1:8" x14ac:dyDescent="0.3">
      <c r="A5" s="5" t="s">
        <v>21</v>
      </c>
      <c r="B5" s="7">
        <v>2</v>
      </c>
    </row>
    <row r="6" spans="1:8" x14ac:dyDescent="0.3">
      <c r="A6" s="15" t="s">
        <v>39</v>
      </c>
      <c r="B6" s="7">
        <v>0.9</v>
      </c>
    </row>
    <row r="7" spans="1:8" x14ac:dyDescent="0.3">
      <c r="A7" s="5" t="s">
        <v>22</v>
      </c>
      <c r="B7" s="7">
        <v>1.7</v>
      </c>
      <c r="E7" s="4"/>
      <c r="F7" s="5" t="s">
        <v>34</v>
      </c>
      <c r="G7" s="1">
        <f>IF(B4&gt;74.9,MAX(I48:I51),MAX(H48:H51))</f>
        <v>0.96437838646566265</v>
      </c>
    </row>
    <row r="8" spans="1:8" x14ac:dyDescent="0.3">
      <c r="A8" s="5" t="s">
        <v>26</v>
      </c>
      <c r="B8" s="7">
        <v>2</v>
      </c>
      <c r="E8" s="4"/>
      <c r="F8" s="5" t="s">
        <v>41</v>
      </c>
      <c r="G8" s="1">
        <f>ROUND(IF(B4&gt;74.9,MAX(K48:K51),MAX(J48:J51)),1)</f>
        <v>61.1</v>
      </c>
    </row>
    <row r="9" spans="1:8" x14ac:dyDescent="0.3">
      <c r="A9" s="5" t="s">
        <v>27</v>
      </c>
      <c r="B9" s="7">
        <v>10</v>
      </c>
      <c r="E9" s="4"/>
    </row>
    <row r="10" spans="1:8" x14ac:dyDescent="0.3">
      <c r="A10" s="5" t="s">
        <v>28</v>
      </c>
      <c r="B10" s="7">
        <f>(1+(B8/100))^B9</f>
        <v>1.2189944199947571</v>
      </c>
      <c r="E10" s="4"/>
    </row>
    <row r="11" spans="1:8" x14ac:dyDescent="0.3">
      <c r="E11" s="4"/>
    </row>
    <row r="12" spans="1:8" x14ac:dyDescent="0.3">
      <c r="D12" s="4" t="s">
        <v>6</v>
      </c>
      <c r="E12" s="4" t="s">
        <v>7</v>
      </c>
      <c r="F12" s="4" t="s">
        <v>8</v>
      </c>
    </row>
    <row r="13" spans="1:8" x14ac:dyDescent="0.3">
      <c r="D13" s="7">
        <v>50</v>
      </c>
      <c r="E13" s="7">
        <v>200</v>
      </c>
      <c r="F13" s="7">
        <v>100</v>
      </c>
    </row>
    <row r="14" spans="1:8" x14ac:dyDescent="0.3">
      <c r="B14" s="5" t="s">
        <v>0</v>
      </c>
      <c r="C14" s="8">
        <v>100</v>
      </c>
      <c r="G14" s="9">
        <v>50</v>
      </c>
      <c r="H14" s="1" t="s">
        <v>5</v>
      </c>
    </row>
    <row r="15" spans="1:8" x14ac:dyDescent="0.3">
      <c r="B15" s="5" t="s">
        <v>1</v>
      </c>
      <c r="C15" s="8">
        <v>200</v>
      </c>
      <c r="G15" s="9">
        <v>200</v>
      </c>
      <c r="H15" s="1" t="s">
        <v>4</v>
      </c>
    </row>
    <row r="16" spans="1:8" x14ac:dyDescent="0.3">
      <c r="B16" s="5" t="s">
        <v>2</v>
      </c>
      <c r="C16" s="8">
        <v>50</v>
      </c>
      <c r="G16" s="9">
        <v>100</v>
      </c>
      <c r="H16" s="1" t="s">
        <v>3</v>
      </c>
    </row>
    <row r="17" spans="1:11" x14ac:dyDescent="0.3">
      <c r="D17" s="7">
        <v>100</v>
      </c>
      <c r="E17" s="7">
        <v>200</v>
      </c>
      <c r="F17" s="7">
        <v>50</v>
      </c>
    </row>
    <row r="18" spans="1:11" x14ac:dyDescent="0.3">
      <c r="D18" s="4" t="s">
        <v>9</v>
      </c>
      <c r="E18" s="4" t="s">
        <v>10</v>
      </c>
      <c r="F18" s="4" t="s">
        <v>11</v>
      </c>
    </row>
    <row r="19" spans="1:11" x14ac:dyDescent="0.3">
      <c r="D19" s="4"/>
      <c r="E19" s="4"/>
      <c r="F19" s="4"/>
    </row>
    <row r="20" spans="1:11" x14ac:dyDescent="0.3">
      <c r="D20" s="4" t="s">
        <v>6</v>
      </c>
      <c r="E20" s="4" t="s">
        <v>7</v>
      </c>
      <c r="F20" s="4" t="s">
        <v>8</v>
      </c>
    </row>
    <row r="21" spans="1:11" x14ac:dyDescent="0.3">
      <c r="D21" s="2">
        <f>ROUND(D13/$B$6,0)</f>
        <v>56</v>
      </c>
      <c r="E21" s="2">
        <f>ROUND(E13/$B$6,0)</f>
        <v>222</v>
      </c>
      <c r="F21" s="2">
        <f>ROUND(F13/$B$6,0)</f>
        <v>111</v>
      </c>
    </row>
    <row r="22" spans="1:11" x14ac:dyDescent="0.3">
      <c r="B22" s="5" t="s">
        <v>0</v>
      </c>
      <c r="C22" s="15">
        <f>ROUND(C14/$B$6,0)</f>
        <v>111</v>
      </c>
      <c r="G22" s="17">
        <f>ROUND(G14/$B$6,0)</f>
        <v>56</v>
      </c>
      <c r="H22" s="1" t="s">
        <v>5</v>
      </c>
    </row>
    <row r="23" spans="1:11" x14ac:dyDescent="0.3">
      <c r="A23" s="5"/>
      <c r="B23" s="5" t="s">
        <v>1</v>
      </c>
      <c r="C23" s="15">
        <f>ROUND(C15/$B$6,0)</f>
        <v>222</v>
      </c>
      <c r="G23" s="17">
        <f>ROUND(G15/$B$6,0)</f>
        <v>222</v>
      </c>
      <c r="H23" s="1" t="s">
        <v>4</v>
      </c>
      <c r="I23" s="6"/>
    </row>
    <row r="24" spans="1:11" x14ac:dyDescent="0.3">
      <c r="B24" s="5" t="s">
        <v>2</v>
      </c>
      <c r="C24" s="15">
        <f>ROUND(C16/$B$6,0)</f>
        <v>56</v>
      </c>
      <c r="G24" s="17">
        <f>ROUND(G16/$B$6,0)</f>
        <v>111</v>
      </c>
      <c r="H24" s="1" t="s">
        <v>3</v>
      </c>
    </row>
    <row r="25" spans="1:11" x14ac:dyDescent="0.3">
      <c r="D25" s="2">
        <f>ROUND(D17/$B$6,0)</f>
        <v>111</v>
      </c>
      <c r="E25" s="2">
        <f>ROUND(E17/$B$6,0)</f>
        <v>222</v>
      </c>
      <c r="F25" s="2">
        <f>ROUND(F17/$B$6,0)</f>
        <v>56</v>
      </c>
    </row>
    <row r="26" spans="1:11" x14ac:dyDescent="0.3">
      <c r="D26" s="4" t="s">
        <v>9</v>
      </c>
      <c r="E26" s="4" t="s">
        <v>10</v>
      </c>
      <c r="F26" s="4" t="s">
        <v>11</v>
      </c>
    </row>
    <row r="27" spans="1:11" x14ac:dyDescent="0.3">
      <c r="E27" s="4"/>
    </row>
    <row r="29" spans="1:11" x14ac:dyDescent="0.3">
      <c r="B29" s="2" t="s">
        <v>15</v>
      </c>
      <c r="C29" s="2" t="s">
        <v>16</v>
      </c>
      <c r="D29" s="2" t="s">
        <v>14</v>
      </c>
      <c r="E29" s="2" t="s">
        <v>12</v>
      </c>
      <c r="F29" s="2" t="s">
        <v>13</v>
      </c>
      <c r="G29" s="2" t="s">
        <v>23</v>
      </c>
      <c r="H29" s="2" t="s">
        <v>25</v>
      </c>
      <c r="I29" s="2" t="s">
        <v>24</v>
      </c>
      <c r="J29" s="4" t="s">
        <v>37</v>
      </c>
      <c r="K29" s="4" t="s">
        <v>38</v>
      </c>
    </row>
    <row r="30" spans="1:11" x14ac:dyDescent="0.3">
      <c r="A30" s="15" t="s">
        <v>17</v>
      </c>
      <c r="B30" s="2">
        <f>C23+C22+F21</f>
        <v>444</v>
      </c>
      <c r="C30" s="2">
        <f>(B5/100)*(F21+G24+C23)</f>
        <v>8.8800000000000008</v>
      </c>
      <c r="D30" s="2">
        <f>B30+(C30*B7)</f>
        <v>459.096</v>
      </c>
      <c r="E30" s="2">
        <f>1009-(1.025*D30)</f>
        <v>538.42660000000001</v>
      </c>
      <c r="F30" s="2">
        <f>(1020-0.944*D30)</f>
        <v>586.61337600000002</v>
      </c>
      <c r="G30" s="2">
        <f>D25+E25+F25</f>
        <v>389</v>
      </c>
      <c r="H30" s="2">
        <f>G30/E30</f>
        <v>0.72247544976418321</v>
      </c>
      <c r="I30" s="2">
        <f>G30/F30</f>
        <v>0.66312841799229616</v>
      </c>
      <c r="J30" s="18">
        <f>(3600/E30)+900*(0.25)*(H30-1+((H30-1)^2+((3600/E30)*H30/(450*(0.25))))^0.5)+5*(MIN(H30,1))</f>
        <v>25.784259183447315</v>
      </c>
      <c r="K30" s="18">
        <f>(3600/F30)+900*(0.25)*(I30-1+((I30-1)^2+((3600/F30)*I30/(450*(0.25))))^0.5)+5*(MIN(I30,1))</f>
        <v>20.698715508687094</v>
      </c>
    </row>
    <row r="31" spans="1:11" x14ac:dyDescent="0.3">
      <c r="A31" s="15" t="s">
        <v>18</v>
      </c>
      <c r="B31" s="2">
        <f>G24+G23+D25</f>
        <v>444</v>
      </c>
      <c r="C31" s="2">
        <f>(B5/100)*(D25+C22+G23)</f>
        <v>8.8800000000000008</v>
      </c>
      <c r="D31" s="2">
        <f>B31+(C31*B7)</f>
        <v>459.096</v>
      </c>
      <c r="E31" s="2">
        <f t="shared" ref="E31:E33" si="0">1009-(1.025*D31)</f>
        <v>538.42660000000001</v>
      </c>
      <c r="F31" s="2">
        <f t="shared" ref="F31:F33" si="1">(1020-0.944*D31)</f>
        <v>586.61337600000002</v>
      </c>
      <c r="G31" s="2">
        <f>F21+E21+D21</f>
        <v>389</v>
      </c>
      <c r="H31" s="2">
        <f t="shared" ref="H31:H33" si="2">G31/E31</f>
        <v>0.72247544976418321</v>
      </c>
      <c r="I31" s="2">
        <f t="shared" ref="I31:I33" si="3">G31/F31</f>
        <v>0.66312841799229616</v>
      </c>
      <c r="J31" s="18">
        <f t="shared" ref="J31:K33" si="4">(3600/E31)+900*(0.25)*(H31-1+((H31-1)^2+((3600/E31)*H31/(450*(0.25))))^0.5)+5*(MIN(H31,1))</f>
        <v>25.784259183447315</v>
      </c>
      <c r="K31" s="18">
        <f t="shared" si="4"/>
        <v>20.698715508687094</v>
      </c>
    </row>
    <row r="32" spans="1:11" x14ac:dyDescent="0.3">
      <c r="A32" s="15" t="s">
        <v>19</v>
      </c>
      <c r="B32" s="2">
        <f>E21+F21+G24</f>
        <v>444</v>
      </c>
      <c r="C32" s="2">
        <f>(B5/100)*(D25+G24+E21)</f>
        <v>8.8800000000000008</v>
      </c>
      <c r="D32" s="2">
        <f>B32+(C32*B7)</f>
        <v>459.096</v>
      </c>
      <c r="E32" s="2">
        <f t="shared" si="0"/>
        <v>538.42660000000001</v>
      </c>
      <c r="F32" s="2">
        <f t="shared" si="1"/>
        <v>586.61337600000002</v>
      </c>
      <c r="G32" s="2">
        <f>C22+C23+C24</f>
        <v>389</v>
      </c>
      <c r="H32" s="2">
        <f t="shared" si="2"/>
        <v>0.72247544976418321</v>
      </c>
      <c r="I32" s="2">
        <f>G32/F32</f>
        <v>0.66312841799229616</v>
      </c>
      <c r="J32" s="18">
        <f t="shared" si="4"/>
        <v>25.784259183447315</v>
      </c>
      <c r="K32" s="18">
        <f t="shared" si="4"/>
        <v>20.698715508687094</v>
      </c>
    </row>
    <row r="33" spans="1:11" x14ac:dyDescent="0.3">
      <c r="A33" s="15" t="s">
        <v>20</v>
      </c>
      <c r="B33" s="2">
        <f>D25+E25+C22</f>
        <v>444</v>
      </c>
      <c r="C33" s="2">
        <f>(B5/100)*(E25+F21+C22)</f>
        <v>8.8800000000000008</v>
      </c>
      <c r="D33" s="2">
        <f>B33+(C33*B7)</f>
        <v>459.096</v>
      </c>
      <c r="E33" s="2">
        <f t="shared" si="0"/>
        <v>538.42660000000001</v>
      </c>
      <c r="F33" s="2">
        <f t="shared" si="1"/>
        <v>586.61337600000002</v>
      </c>
      <c r="G33" s="2">
        <f>G24+G23+G22</f>
        <v>389</v>
      </c>
      <c r="H33" s="2">
        <f t="shared" si="2"/>
        <v>0.72247544976418321</v>
      </c>
      <c r="I33" s="2">
        <f t="shared" si="3"/>
        <v>0.66312841799229616</v>
      </c>
      <c r="J33" s="18">
        <f t="shared" si="4"/>
        <v>25.784259183447315</v>
      </c>
      <c r="K33" s="18">
        <f t="shared" si="4"/>
        <v>20.698715508687094</v>
      </c>
    </row>
    <row r="38" spans="1:11" x14ac:dyDescent="0.3">
      <c r="D38" s="1" t="s">
        <v>6</v>
      </c>
      <c r="E38" s="1" t="s">
        <v>7</v>
      </c>
      <c r="F38" s="1" t="s">
        <v>8</v>
      </c>
    </row>
    <row r="39" spans="1:11" x14ac:dyDescent="0.3">
      <c r="D39" s="3">
        <f>D21*B10</f>
        <v>68.263687519706394</v>
      </c>
      <c r="E39" s="3">
        <f>E21*B10</f>
        <v>270.61676123883609</v>
      </c>
      <c r="F39" s="3">
        <f>F21*B10</f>
        <v>135.30838061941805</v>
      </c>
    </row>
    <row r="40" spans="1:11" x14ac:dyDescent="0.3">
      <c r="B40" s="1" t="s">
        <v>0</v>
      </c>
      <c r="C40" s="3">
        <f>C22*B10</f>
        <v>135.30838061941805</v>
      </c>
      <c r="G40" s="3">
        <f>G22*B10</f>
        <v>68.263687519706394</v>
      </c>
      <c r="H40" s="1" t="s">
        <v>5</v>
      </c>
    </row>
    <row r="41" spans="1:11" x14ac:dyDescent="0.3">
      <c r="B41" s="1" t="s">
        <v>1</v>
      </c>
      <c r="C41" s="3">
        <f>C23*B10</f>
        <v>270.61676123883609</v>
      </c>
      <c r="G41" s="3">
        <f>G23*B10</f>
        <v>270.61676123883609</v>
      </c>
      <c r="H41" s="1" t="s">
        <v>4</v>
      </c>
    </row>
    <row r="42" spans="1:11" x14ac:dyDescent="0.3">
      <c r="B42" s="1" t="s">
        <v>2</v>
      </c>
      <c r="C42" s="3">
        <f>C24*B10</f>
        <v>68.263687519706394</v>
      </c>
      <c r="G42" s="3">
        <f>G24*B10</f>
        <v>135.30838061941805</v>
      </c>
      <c r="H42" s="1" t="s">
        <v>3</v>
      </c>
    </row>
    <row r="43" spans="1:11" x14ac:dyDescent="0.3">
      <c r="D43" s="3">
        <f>D25*B10</f>
        <v>135.30838061941805</v>
      </c>
      <c r="E43" s="3">
        <f>E25*B10</f>
        <v>270.61676123883609</v>
      </c>
      <c r="F43" s="3">
        <f>F25*B10</f>
        <v>68.263687519706394</v>
      </c>
    </row>
    <row r="44" spans="1:11" x14ac:dyDescent="0.3">
      <c r="D44" s="1" t="s">
        <v>9</v>
      </c>
      <c r="E44" s="1" t="s">
        <v>10</v>
      </c>
      <c r="F44" s="1" t="s">
        <v>11</v>
      </c>
    </row>
    <row r="47" spans="1:11" x14ac:dyDescent="0.3">
      <c r="B47" s="2" t="s">
        <v>15</v>
      </c>
      <c r="C47" s="2" t="s">
        <v>16</v>
      </c>
      <c r="D47" s="2" t="s">
        <v>14</v>
      </c>
      <c r="E47" s="2" t="s">
        <v>12</v>
      </c>
      <c r="F47" s="2" t="s">
        <v>13</v>
      </c>
      <c r="G47" s="2" t="s">
        <v>23</v>
      </c>
      <c r="H47" s="2" t="s">
        <v>25</v>
      </c>
      <c r="I47" s="2" t="s">
        <v>24</v>
      </c>
      <c r="J47" s="4" t="s">
        <v>37</v>
      </c>
      <c r="K47" s="4" t="s">
        <v>38</v>
      </c>
    </row>
    <row r="48" spans="1:11" x14ac:dyDescent="0.3">
      <c r="A48" s="15" t="s">
        <v>17</v>
      </c>
      <c r="B48" s="2">
        <f>C41+C40+F39</f>
        <v>541.23352247767218</v>
      </c>
      <c r="C48" s="2">
        <f>(B5/100)*(F39+G42+C41)</f>
        <v>10.824670449553444</v>
      </c>
      <c r="D48" s="2">
        <f>B48+(C48*B7)</f>
        <v>559.63546224191305</v>
      </c>
      <c r="E48" s="2">
        <f>1009-(1.025*D48)</f>
        <v>435.37365120203913</v>
      </c>
      <c r="F48" s="2">
        <f>(1020-0.944*D48)</f>
        <v>491.70412364363415</v>
      </c>
      <c r="G48" s="2">
        <f>D43+E43+F43</f>
        <v>474.18882937796059</v>
      </c>
      <c r="H48" s="2">
        <f>G48/E48</f>
        <v>1.0891537144444896</v>
      </c>
      <c r="I48" s="2">
        <f>G48/F48</f>
        <v>0.96437838646566265</v>
      </c>
      <c r="J48" s="18">
        <f>(3600/E48)+900*(0.25)*(H48-1+((H48-1)^2+((3600/E48)*H48/(450*(0.25))))^0.5)+5*(MIN(H48,1))</f>
        <v>100.07461492308572</v>
      </c>
      <c r="K48" s="18">
        <f>(3600/F48)+900*(0.25)*(I48-1+((I48-1)^2+((3600/F48)*I48/(450*(0.25))))^0.5)+5*(MIN(I48,1))</f>
        <v>61.063037828253599</v>
      </c>
    </row>
    <row r="49" spans="1:11" x14ac:dyDescent="0.3">
      <c r="A49" s="15" t="s">
        <v>18</v>
      </c>
      <c r="B49" s="2">
        <f>G42+G41+D43</f>
        <v>541.23352247767218</v>
      </c>
      <c r="C49" s="2">
        <f>(B5/100)*(D43+C40+G41)</f>
        <v>10.824670449553444</v>
      </c>
      <c r="D49" s="2">
        <f>B49+(C49*B7)</f>
        <v>559.63546224191305</v>
      </c>
      <c r="E49" s="2">
        <f t="shared" ref="E49:E51" si="5">1009-(1.025*D49)</f>
        <v>435.37365120203913</v>
      </c>
      <c r="F49" s="2">
        <f t="shared" ref="F49:F51" si="6">(1020-0.944*D49)</f>
        <v>491.70412364363415</v>
      </c>
      <c r="G49" s="2">
        <f>F39+E39+D39</f>
        <v>474.18882937796059</v>
      </c>
      <c r="H49" s="2">
        <f t="shared" ref="H49:H51" si="7">G49/E49</f>
        <v>1.0891537144444896</v>
      </c>
      <c r="I49" s="2">
        <f t="shared" ref="I49:I51" si="8">G49/F49</f>
        <v>0.96437838646566265</v>
      </c>
      <c r="J49" s="18">
        <f t="shared" ref="J49:K51" si="9">(3600/E49)+900*(0.25)*(H49-1+((H49-1)^2+((3600/E49)*H49/(450*(0.25))))^0.5)+5*(MIN(H49,1))</f>
        <v>100.07461492308572</v>
      </c>
      <c r="K49" s="18">
        <f t="shared" si="9"/>
        <v>61.063037828253599</v>
      </c>
    </row>
    <row r="50" spans="1:11" x14ac:dyDescent="0.3">
      <c r="A50" s="15" t="s">
        <v>19</v>
      </c>
      <c r="B50" s="2">
        <f>E39+F39+G42</f>
        <v>541.23352247767218</v>
      </c>
      <c r="C50" s="2">
        <f>(B5/100)*(D43+G42+E39)</f>
        <v>10.824670449553444</v>
      </c>
      <c r="D50" s="2">
        <f>B50+(C50*B7)</f>
        <v>559.63546224191305</v>
      </c>
      <c r="E50" s="2">
        <f t="shared" si="5"/>
        <v>435.37365120203913</v>
      </c>
      <c r="F50" s="2">
        <f t="shared" si="6"/>
        <v>491.70412364363415</v>
      </c>
      <c r="G50" s="2">
        <f>C40+C41+C42</f>
        <v>474.18882937796059</v>
      </c>
      <c r="H50" s="2">
        <f t="shared" si="7"/>
        <v>1.0891537144444896</v>
      </c>
      <c r="I50" s="2">
        <f t="shared" si="8"/>
        <v>0.96437838646566265</v>
      </c>
      <c r="J50" s="18">
        <f t="shared" si="9"/>
        <v>100.07461492308572</v>
      </c>
      <c r="K50" s="18">
        <f t="shared" si="9"/>
        <v>61.063037828253599</v>
      </c>
    </row>
    <row r="51" spans="1:11" x14ac:dyDescent="0.3">
      <c r="A51" s="15" t="s">
        <v>20</v>
      </c>
      <c r="B51" s="2">
        <f>D43+E43+C40</f>
        <v>541.23352247767218</v>
      </c>
      <c r="C51" s="2">
        <f>(B5/100)*(E43+F39+C40)</f>
        <v>10.824670449553444</v>
      </c>
      <c r="D51" s="2">
        <f>B51+(C51*B7)</f>
        <v>559.63546224191305</v>
      </c>
      <c r="E51" s="2">
        <f t="shared" si="5"/>
        <v>435.37365120203913</v>
      </c>
      <c r="F51" s="2">
        <f t="shared" si="6"/>
        <v>491.70412364363415</v>
      </c>
      <c r="G51" s="2">
        <f>G42+G41+G40</f>
        <v>474.18882937796059</v>
      </c>
      <c r="H51" s="2">
        <f t="shared" si="7"/>
        <v>1.0891537144444896</v>
      </c>
      <c r="I51" s="2">
        <f t="shared" si="8"/>
        <v>0.96437838646566265</v>
      </c>
      <c r="J51" s="18">
        <f t="shared" si="9"/>
        <v>100.07461492308572</v>
      </c>
      <c r="K51" s="18">
        <f t="shared" si="9"/>
        <v>61.063037828253599</v>
      </c>
    </row>
  </sheetData>
  <conditionalFormatting sqref="H30:I33">
    <cfRule type="cellIs" dxfId="23" priority="5" operator="between">
      <formula>0.85</formula>
      <formula>1</formula>
    </cfRule>
    <cfRule type="cellIs" dxfId="22" priority="8" operator="greaterThan">
      <formula>1</formula>
    </cfRule>
  </conditionalFormatting>
  <conditionalFormatting sqref="H48:I51">
    <cfRule type="cellIs" dxfId="21" priority="3" operator="between">
      <formula>0.85</formula>
      <formula>1</formula>
    </cfRule>
    <cfRule type="cellIs" dxfId="20" priority="7" operator="greaterThan">
      <formula>1</formula>
    </cfRule>
  </conditionalFormatting>
  <conditionalFormatting sqref="G3 G7">
    <cfRule type="cellIs" dxfId="19" priority="1" operator="between">
      <formula>0.85</formula>
      <formula>1</formula>
    </cfRule>
    <cfRule type="cellIs" dxfId="18" priority="2" operator="greaterThan">
      <formula>1</formula>
    </cfRule>
  </conditionalFormatting>
  <pageMargins left="0.7" right="0.7" top="0.75" bottom="0.75" header="0.3" footer="0.3"/>
  <pageSetup scale="92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F32A6-A316-4A6F-87B1-1F73CCE93F7C}">
  <dimension ref="A2:K51"/>
  <sheetViews>
    <sheetView workbookViewId="0"/>
  </sheetViews>
  <sheetFormatPr defaultRowHeight="14.4" x14ac:dyDescent="0.3"/>
  <cols>
    <col min="1" max="1" width="18" style="1" bestFit="1" customWidth="1"/>
    <col min="2" max="16384" width="8.88671875" style="1"/>
  </cols>
  <sheetData>
    <row r="2" spans="1:8" x14ac:dyDescent="0.3">
      <c r="C2" s="13"/>
      <c r="D2" s="13"/>
      <c r="E2" s="14" t="s">
        <v>36</v>
      </c>
      <c r="F2" s="13"/>
      <c r="G2" s="13"/>
    </row>
    <row r="3" spans="1:8" x14ac:dyDescent="0.3">
      <c r="A3" s="5" t="s">
        <v>31</v>
      </c>
      <c r="B3" s="7" t="s">
        <v>32</v>
      </c>
      <c r="F3" s="5" t="s">
        <v>35</v>
      </c>
      <c r="G3" s="1">
        <f>IF(B4&gt;74.9,MAX(I30:I33),MAX(H30:H33))</f>
        <v>0.27794029322017921</v>
      </c>
    </row>
    <row r="4" spans="1:8" x14ac:dyDescent="0.3">
      <c r="A4" s="5" t="s">
        <v>33</v>
      </c>
      <c r="B4" s="7">
        <v>75</v>
      </c>
      <c r="F4" s="5" t="s">
        <v>40</v>
      </c>
      <c r="G4" s="1">
        <f>ROUND(IF(B4&gt;74.9,MAX(K30:K33),MAX(J30:J33)),1)</f>
        <v>7.6</v>
      </c>
    </row>
    <row r="5" spans="1:8" x14ac:dyDescent="0.3">
      <c r="A5" s="5" t="s">
        <v>21</v>
      </c>
      <c r="B5" s="7">
        <v>2</v>
      </c>
    </row>
    <row r="6" spans="1:8" x14ac:dyDescent="0.3">
      <c r="A6" s="15" t="s">
        <v>39</v>
      </c>
      <c r="B6" s="7">
        <v>0.9</v>
      </c>
    </row>
    <row r="7" spans="1:8" x14ac:dyDescent="0.3">
      <c r="A7" s="5" t="s">
        <v>22</v>
      </c>
      <c r="B7" s="7">
        <v>1.7</v>
      </c>
      <c r="E7" s="4"/>
      <c r="F7" s="5" t="s">
        <v>34</v>
      </c>
      <c r="G7" s="1">
        <f>IF(B4&gt;74.9,MAX(I48:I51),MAX(H48:H51))</f>
        <v>0.36020851900298062</v>
      </c>
    </row>
    <row r="8" spans="1:8" x14ac:dyDescent="0.3">
      <c r="A8" s="5" t="s">
        <v>26</v>
      </c>
      <c r="B8" s="7">
        <v>2</v>
      </c>
      <c r="E8" s="4"/>
      <c r="F8" s="5" t="s">
        <v>41</v>
      </c>
      <c r="G8" s="1">
        <f>ROUND(IF(B4&gt;74.9,MAX(K48:K51),MAX(J48:J51)),1)</f>
        <v>9.1999999999999993</v>
      </c>
    </row>
    <row r="9" spans="1:8" x14ac:dyDescent="0.3">
      <c r="A9" s="5" t="s">
        <v>27</v>
      </c>
      <c r="B9" s="7">
        <v>10</v>
      </c>
      <c r="E9" s="4"/>
    </row>
    <row r="10" spans="1:8" x14ac:dyDescent="0.3">
      <c r="A10" s="5" t="s">
        <v>28</v>
      </c>
      <c r="B10" s="7">
        <f>(1+(B8/100))^B9</f>
        <v>1.2189944199947571</v>
      </c>
      <c r="E10" s="4"/>
    </row>
    <row r="11" spans="1:8" x14ac:dyDescent="0.3">
      <c r="E11" s="4"/>
    </row>
    <row r="12" spans="1:8" x14ac:dyDescent="0.3">
      <c r="D12" s="4" t="s">
        <v>6</v>
      </c>
      <c r="E12" s="4" t="s">
        <v>7</v>
      </c>
      <c r="F12" s="4" t="s">
        <v>8</v>
      </c>
    </row>
    <row r="13" spans="1:8" x14ac:dyDescent="0.3">
      <c r="D13" s="7">
        <v>50</v>
      </c>
      <c r="E13" s="7">
        <v>100</v>
      </c>
      <c r="F13" s="7">
        <v>50</v>
      </c>
    </row>
    <row r="14" spans="1:8" x14ac:dyDescent="0.3">
      <c r="B14" s="5" t="s">
        <v>0</v>
      </c>
      <c r="C14" s="8">
        <v>50</v>
      </c>
      <c r="G14" s="9">
        <v>50</v>
      </c>
      <c r="H14" s="1" t="s">
        <v>5</v>
      </c>
    </row>
    <row r="15" spans="1:8" x14ac:dyDescent="0.3">
      <c r="B15" s="5" t="s">
        <v>1</v>
      </c>
      <c r="C15" s="8">
        <v>100</v>
      </c>
      <c r="G15" s="9">
        <v>100</v>
      </c>
      <c r="H15" s="1" t="s">
        <v>4</v>
      </c>
    </row>
    <row r="16" spans="1:8" x14ac:dyDescent="0.3">
      <c r="B16" s="5" t="s">
        <v>2</v>
      </c>
      <c r="C16" s="8">
        <v>50</v>
      </c>
      <c r="G16" s="9">
        <v>50</v>
      </c>
      <c r="H16" s="1" t="s">
        <v>3</v>
      </c>
    </row>
    <row r="17" spans="1:11" x14ac:dyDescent="0.3">
      <c r="D17" s="7">
        <v>50</v>
      </c>
      <c r="E17" s="7">
        <v>100</v>
      </c>
      <c r="F17" s="7">
        <v>50</v>
      </c>
    </row>
    <row r="18" spans="1:11" x14ac:dyDescent="0.3">
      <c r="D18" s="4" t="s">
        <v>9</v>
      </c>
      <c r="E18" s="4" t="s">
        <v>10</v>
      </c>
      <c r="F18" s="4" t="s">
        <v>11</v>
      </c>
    </row>
    <row r="19" spans="1:11" x14ac:dyDescent="0.3">
      <c r="D19" s="4"/>
      <c r="E19" s="4"/>
      <c r="F19" s="4"/>
    </row>
    <row r="20" spans="1:11" x14ac:dyDescent="0.3">
      <c r="D20" s="4" t="s">
        <v>6</v>
      </c>
      <c r="E20" s="4" t="s">
        <v>7</v>
      </c>
      <c r="F20" s="4" t="s">
        <v>8</v>
      </c>
    </row>
    <row r="21" spans="1:11" x14ac:dyDescent="0.3">
      <c r="D21" s="2">
        <f>ROUND(D13/$B$6,0)</f>
        <v>56</v>
      </c>
      <c r="E21" s="2">
        <f>ROUND(E13/$B$6,0)</f>
        <v>111</v>
      </c>
      <c r="F21" s="2">
        <f>ROUND(F13/$B$6,0)</f>
        <v>56</v>
      </c>
    </row>
    <row r="22" spans="1:11" x14ac:dyDescent="0.3">
      <c r="B22" s="5" t="s">
        <v>0</v>
      </c>
      <c r="C22" s="15">
        <f>ROUND(C14/$B$6,0)</f>
        <v>56</v>
      </c>
      <c r="G22" s="17">
        <f>ROUND(G14/$B$6,0)</f>
        <v>56</v>
      </c>
      <c r="H22" s="1" t="s">
        <v>5</v>
      </c>
    </row>
    <row r="23" spans="1:11" x14ac:dyDescent="0.3">
      <c r="A23" s="5"/>
      <c r="B23" s="5" t="s">
        <v>1</v>
      </c>
      <c r="C23" s="15">
        <f>ROUND(C15/$B$6,0)</f>
        <v>111</v>
      </c>
      <c r="G23" s="17">
        <f>ROUND(G15/$B$6,0)</f>
        <v>111</v>
      </c>
      <c r="H23" s="1" t="s">
        <v>4</v>
      </c>
      <c r="I23" s="6"/>
    </row>
    <row r="24" spans="1:11" x14ac:dyDescent="0.3">
      <c r="B24" s="5" t="s">
        <v>2</v>
      </c>
      <c r="C24" s="15">
        <f>ROUND(C16/$B$6,0)</f>
        <v>56</v>
      </c>
      <c r="G24" s="17">
        <f>ROUND(G16/$B$6,0)</f>
        <v>56</v>
      </c>
      <c r="H24" s="1" t="s">
        <v>3</v>
      </c>
    </row>
    <row r="25" spans="1:11" x14ac:dyDescent="0.3">
      <c r="D25" s="2">
        <f>ROUND(D17/$B$6,0)</f>
        <v>56</v>
      </c>
      <c r="E25" s="2">
        <f>ROUND(E17/$B$6,0)</f>
        <v>111</v>
      </c>
      <c r="F25" s="2">
        <f>ROUND(F17/$B$6,0)</f>
        <v>56</v>
      </c>
    </row>
    <row r="26" spans="1:11" x14ac:dyDescent="0.3">
      <c r="D26" s="4" t="s">
        <v>9</v>
      </c>
      <c r="E26" s="4" t="s">
        <v>10</v>
      </c>
      <c r="F26" s="4" t="s">
        <v>11</v>
      </c>
    </row>
    <row r="27" spans="1:11" x14ac:dyDescent="0.3">
      <c r="E27" s="4"/>
    </row>
    <row r="29" spans="1:11" x14ac:dyDescent="0.3">
      <c r="B29" s="2" t="s">
        <v>15</v>
      </c>
      <c r="C29" s="2" t="s">
        <v>16</v>
      </c>
      <c r="D29" s="2" t="s">
        <v>14</v>
      </c>
      <c r="E29" s="2" t="s">
        <v>12</v>
      </c>
      <c r="F29" s="2" t="s">
        <v>13</v>
      </c>
      <c r="G29" s="2" t="s">
        <v>23</v>
      </c>
      <c r="H29" s="2" t="s">
        <v>25</v>
      </c>
      <c r="I29" s="2" t="s">
        <v>24</v>
      </c>
      <c r="J29" s="4" t="s">
        <v>37</v>
      </c>
      <c r="K29" s="4" t="s">
        <v>38</v>
      </c>
    </row>
    <row r="30" spans="1:11" x14ac:dyDescent="0.3">
      <c r="A30" s="15" t="s">
        <v>17</v>
      </c>
      <c r="B30" s="2">
        <f>C23+C22+F21</f>
        <v>223</v>
      </c>
      <c r="C30" s="2">
        <f>(B5/100)*(F21+G24+C23)</f>
        <v>4.46</v>
      </c>
      <c r="D30" s="2">
        <f>B30+(C30*B7)</f>
        <v>230.58199999999999</v>
      </c>
      <c r="E30" s="2">
        <f>1009-(1.025*D30)</f>
        <v>772.65345000000002</v>
      </c>
      <c r="F30" s="2">
        <f>(1020-0.944*D30)</f>
        <v>802.33059200000002</v>
      </c>
      <c r="G30" s="2">
        <f>D25+E25+F25</f>
        <v>223</v>
      </c>
      <c r="H30" s="2">
        <f>G30/E30</f>
        <v>0.28861580829024963</v>
      </c>
      <c r="I30" s="2">
        <f>G30/F30</f>
        <v>0.27794029322017921</v>
      </c>
      <c r="J30" s="18">
        <f>(3600/E30)+900*(0.25)*(H30-1+((H30-1)^2+((3600/E30)*H30/(450*(0.25))))^0.5)+5*(MIN(H30,1))</f>
        <v>7.9816281087388923</v>
      </c>
      <c r="K30" s="18">
        <f>(3600/F30)+900*(0.25)*(I30-1+((I30-1)^2+((3600/F30)*I30/(450*(0.25))))^0.5)+5*(MIN(I30,1))</f>
        <v>7.5946857495105329</v>
      </c>
    </row>
    <row r="31" spans="1:11" x14ac:dyDescent="0.3">
      <c r="A31" s="15" t="s">
        <v>18</v>
      </c>
      <c r="B31" s="2">
        <f>G24+G23+D25</f>
        <v>223</v>
      </c>
      <c r="C31" s="2">
        <f>(B5/100)*(D25+C22+G23)</f>
        <v>4.46</v>
      </c>
      <c r="D31" s="2">
        <f>B31+(C31*B7)</f>
        <v>230.58199999999999</v>
      </c>
      <c r="E31" s="2">
        <f t="shared" ref="E31:E33" si="0">1009-(1.025*D31)</f>
        <v>772.65345000000002</v>
      </c>
      <c r="F31" s="2">
        <f t="shared" ref="F31:F33" si="1">(1020-0.944*D31)</f>
        <v>802.33059200000002</v>
      </c>
      <c r="G31" s="2">
        <f>F21+E21+D21</f>
        <v>223</v>
      </c>
      <c r="H31" s="2">
        <f t="shared" ref="H31:H33" si="2">G31/E31</f>
        <v>0.28861580829024963</v>
      </c>
      <c r="I31" s="2">
        <f t="shared" ref="I31:I33" si="3">G31/F31</f>
        <v>0.27794029322017921</v>
      </c>
      <c r="J31" s="18">
        <f t="shared" ref="J31:K33" si="4">(3600/E31)+900*(0.25)*(H31-1+((H31-1)^2+((3600/E31)*H31/(450*(0.25))))^0.5)+5*(MIN(H31,1))</f>
        <v>7.9816281087388923</v>
      </c>
      <c r="K31" s="18">
        <f t="shared" si="4"/>
        <v>7.5946857495105329</v>
      </c>
    </row>
    <row r="32" spans="1:11" x14ac:dyDescent="0.3">
      <c r="A32" s="15" t="s">
        <v>19</v>
      </c>
      <c r="B32" s="2">
        <f>E21+F21+G24</f>
        <v>223</v>
      </c>
      <c r="C32" s="2">
        <f>(B5/100)*(D25+G24+E21)</f>
        <v>4.46</v>
      </c>
      <c r="D32" s="2">
        <f>B32+(C32*B7)</f>
        <v>230.58199999999999</v>
      </c>
      <c r="E32" s="2">
        <f t="shared" si="0"/>
        <v>772.65345000000002</v>
      </c>
      <c r="F32" s="2">
        <f t="shared" si="1"/>
        <v>802.33059200000002</v>
      </c>
      <c r="G32" s="2">
        <f>C22+C23+C24</f>
        <v>223</v>
      </c>
      <c r="H32" s="2">
        <f t="shared" si="2"/>
        <v>0.28861580829024963</v>
      </c>
      <c r="I32" s="2">
        <f>G32/F32</f>
        <v>0.27794029322017921</v>
      </c>
      <c r="J32" s="18">
        <f t="shared" si="4"/>
        <v>7.9816281087388923</v>
      </c>
      <c r="K32" s="18">
        <f t="shared" si="4"/>
        <v>7.5946857495105329</v>
      </c>
    </row>
    <row r="33" spans="1:11" x14ac:dyDescent="0.3">
      <c r="A33" s="15" t="s">
        <v>20</v>
      </c>
      <c r="B33" s="2">
        <f>D25+E25+C22</f>
        <v>223</v>
      </c>
      <c r="C33" s="2">
        <f>(B5/100)*(E25+F21+C22)</f>
        <v>4.46</v>
      </c>
      <c r="D33" s="2">
        <f>B33+(C33*B7)</f>
        <v>230.58199999999999</v>
      </c>
      <c r="E33" s="2">
        <f t="shared" si="0"/>
        <v>772.65345000000002</v>
      </c>
      <c r="F33" s="2">
        <f t="shared" si="1"/>
        <v>802.33059200000002</v>
      </c>
      <c r="G33" s="2">
        <f>G24+G23+G22</f>
        <v>223</v>
      </c>
      <c r="H33" s="2">
        <f t="shared" si="2"/>
        <v>0.28861580829024963</v>
      </c>
      <c r="I33" s="2">
        <f t="shared" si="3"/>
        <v>0.27794029322017921</v>
      </c>
      <c r="J33" s="18">
        <f t="shared" si="4"/>
        <v>7.9816281087388923</v>
      </c>
      <c r="K33" s="18">
        <f t="shared" si="4"/>
        <v>7.5946857495105329</v>
      </c>
    </row>
    <row r="38" spans="1:11" x14ac:dyDescent="0.3">
      <c r="D38" s="1" t="s">
        <v>6</v>
      </c>
      <c r="E38" s="1" t="s">
        <v>7</v>
      </c>
      <c r="F38" s="1" t="s">
        <v>8</v>
      </c>
    </row>
    <row r="39" spans="1:11" x14ac:dyDescent="0.3">
      <c r="D39" s="3">
        <f>D21*B10</f>
        <v>68.263687519706394</v>
      </c>
      <c r="E39" s="3">
        <f>E21*B10</f>
        <v>135.30838061941805</v>
      </c>
      <c r="F39" s="3">
        <f>F21*B10</f>
        <v>68.263687519706394</v>
      </c>
    </row>
    <row r="40" spans="1:11" x14ac:dyDescent="0.3">
      <c r="B40" s="1" t="s">
        <v>0</v>
      </c>
      <c r="C40" s="3">
        <f>C22*B10</f>
        <v>68.263687519706394</v>
      </c>
      <c r="G40" s="3">
        <f>G22*B10</f>
        <v>68.263687519706394</v>
      </c>
      <c r="H40" s="1" t="s">
        <v>5</v>
      </c>
    </row>
    <row r="41" spans="1:11" x14ac:dyDescent="0.3">
      <c r="B41" s="1" t="s">
        <v>1</v>
      </c>
      <c r="C41" s="3">
        <f>C23*B10</f>
        <v>135.30838061941805</v>
      </c>
      <c r="G41" s="3">
        <f>G23*B10</f>
        <v>135.30838061941805</v>
      </c>
      <c r="H41" s="1" t="s">
        <v>4</v>
      </c>
    </row>
    <row r="42" spans="1:11" x14ac:dyDescent="0.3">
      <c r="B42" s="1" t="s">
        <v>2</v>
      </c>
      <c r="C42" s="3">
        <f>C24*B10</f>
        <v>68.263687519706394</v>
      </c>
      <c r="G42" s="3">
        <f>G24*B10</f>
        <v>68.263687519706394</v>
      </c>
      <c r="H42" s="1" t="s">
        <v>3</v>
      </c>
    </row>
    <row r="43" spans="1:11" x14ac:dyDescent="0.3">
      <c r="D43" s="3">
        <f>D25*B10</f>
        <v>68.263687519706394</v>
      </c>
      <c r="E43" s="3">
        <f>E25*B10</f>
        <v>135.30838061941805</v>
      </c>
      <c r="F43" s="3">
        <f>F25*B10</f>
        <v>68.263687519706394</v>
      </c>
    </row>
    <row r="44" spans="1:11" x14ac:dyDescent="0.3">
      <c r="D44" s="1" t="s">
        <v>9</v>
      </c>
      <c r="E44" s="1" t="s">
        <v>10</v>
      </c>
      <c r="F44" s="1" t="s">
        <v>11</v>
      </c>
    </row>
    <row r="47" spans="1:11" x14ac:dyDescent="0.3">
      <c r="B47" s="2" t="s">
        <v>15</v>
      </c>
      <c r="C47" s="2" t="s">
        <v>16</v>
      </c>
      <c r="D47" s="2" t="s">
        <v>14</v>
      </c>
      <c r="E47" s="2" t="s">
        <v>12</v>
      </c>
      <c r="F47" s="2" t="s">
        <v>13</v>
      </c>
      <c r="G47" s="2" t="s">
        <v>23</v>
      </c>
      <c r="H47" s="2" t="s">
        <v>25</v>
      </c>
      <c r="I47" s="2" t="s">
        <v>24</v>
      </c>
      <c r="J47" s="4" t="s">
        <v>37</v>
      </c>
      <c r="K47" s="4" t="s">
        <v>38</v>
      </c>
    </row>
    <row r="48" spans="1:11" x14ac:dyDescent="0.3">
      <c r="A48" s="15" t="s">
        <v>17</v>
      </c>
      <c r="B48" s="2">
        <f>C41+C40+F39</f>
        <v>271.83575565883086</v>
      </c>
      <c r="C48" s="2">
        <f>(B5/100)*(F39+G42+C41)</f>
        <v>5.4367151131766169</v>
      </c>
      <c r="D48" s="2">
        <f>B48+(C48*B7)</f>
        <v>281.07817135123111</v>
      </c>
      <c r="E48" s="2">
        <f>1009-(1.025*D48)</f>
        <v>720.89487436498814</v>
      </c>
      <c r="F48" s="2">
        <f>(1020-0.944*D48)</f>
        <v>754.66220624443781</v>
      </c>
      <c r="G48" s="2">
        <f>D43+E43+F43</f>
        <v>271.83575565883086</v>
      </c>
      <c r="H48" s="2">
        <f>G48/E48</f>
        <v>0.37708099381103488</v>
      </c>
      <c r="I48" s="2">
        <f>G48/F48</f>
        <v>0.36020851900298062</v>
      </c>
      <c r="J48" s="18">
        <f>(3600/E48)+900*(0.25)*(H48-1+((H48-1)^2+((3600/E48)*H48/(450*(0.25))))^0.5)+5*(MIN(H48,1))</f>
        <v>9.870251116061926</v>
      </c>
      <c r="K48" s="18">
        <f>(3600/F48)+900*(0.25)*(I48-1+((I48-1)^2+((3600/F48)*I48/(450*(0.25))))^0.5)+5*(MIN(I48,1))</f>
        <v>9.2325404868470322</v>
      </c>
    </row>
    <row r="49" spans="1:11" x14ac:dyDescent="0.3">
      <c r="A49" s="15" t="s">
        <v>18</v>
      </c>
      <c r="B49" s="2">
        <f>G42+G41+D43</f>
        <v>271.83575565883086</v>
      </c>
      <c r="C49" s="2">
        <f>(B5/100)*(D43+C40+G41)</f>
        <v>5.4367151131766169</v>
      </c>
      <c r="D49" s="2">
        <f>B49+(C49*B7)</f>
        <v>281.07817135123111</v>
      </c>
      <c r="E49" s="2">
        <f t="shared" ref="E49:E51" si="5">1009-(1.025*D49)</f>
        <v>720.89487436498814</v>
      </c>
      <c r="F49" s="2">
        <f t="shared" ref="F49:F51" si="6">(1020-0.944*D49)</f>
        <v>754.66220624443781</v>
      </c>
      <c r="G49" s="2">
        <f>F39+E39+D39</f>
        <v>271.83575565883086</v>
      </c>
      <c r="H49" s="2">
        <f t="shared" ref="H49:H51" si="7">G49/E49</f>
        <v>0.37708099381103488</v>
      </c>
      <c r="I49" s="2">
        <f t="shared" ref="I49:I51" si="8">G49/F49</f>
        <v>0.36020851900298062</v>
      </c>
      <c r="J49" s="18">
        <f t="shared" ref="J49:K51" si="9">(3600/E49)+900*(0.25)*(H49-1+((H49-1)^2+((3600/E49)*H49/(450*(0.25))))^0.5)+5*(MIN(H49,1))</f>
        <v>9.870251116061926</v>
      </c>
      <c r="K49" s="18">
        <f t="shared" si="9"/>
        <v>9.2325404868470322</v>
      </c>
    </row>
    <row r="50" spans="1:11" x14ac:dyDescent="0.3">
      <c r="A50" s="15" t="s">
        <v>19</v>
      </c>
      <c r="B50" s="2">
        <f>E39+F39+G42</f>
        <v>271.83575565883086</v>
      </c>
      <c r="C50" s="2">
        <f>(B5/100)*(D43+G42+E39)</f>
        <v>5.4367151131766169</v>
      </c>
      <c r="D50" s="2">
        <f>B50+(C50*B7)</f>
        <v>281.07817135123111</v>
      </c>
      <c r="E50" s="2">
        <f t="shared" si="5"/>
        <v>720.89487436498814</v>
      </c>
      <c r="F50" s="2">
        <f t="shared" si="6"/>
        <v>754.66220624443781</v>
      </c>
      <c r="G50" s="2">
        <f>C40+C41+C42</f>
        <v>271.83575565883086</v>
      </c>
      <c r="H50" s="2">
        <f t="shared" si="7"/>
        <v>0.37708099381103488</v>
      </c>
      <c r="I50" s="2">
        <f t="shared" si="8"/>
        <v>0.36020851900298062</v>
      </c>
      <c r="J50" s="18">
        <f t="shared" si="9"/>
        <v>9.870251116061926</v>
      </c>
      <c r="K50" s="18">
        <f t="shared" si="9"/>
        <v>9.2325404868470322</v>
      </c>
    </row>
    <row r="51" spans="1:11" x14ac:dyDescent="0.3">
      <c r="A51" s="15" t="s">
        <v>20</v>
      </c>
      <c r="B51" s="2">
        <f>D43+E43+C40</f>
        <v>271.83575565883086</v>
      </c>
      <c r="C51" s="2">
        <f>(B5/100)*(E43+F39+C40)</f>
        <v>5.4367151131766169</v>
      </c>
      <c r="D51" s="2">
        <f>B51+(C51*B7)</f>
        <v>281.07817135123111</v>
      </c>
      <c r="E51" s="2">
        <f t="shared" si="5"/>
        <v>720.89487436498814</v>
      </c>
      <c r="F51" s="2">
        <f t="shared" si="6"/>
        <v>754.66220624443781</v>
      </c>
      <c r="G51" s="2">
        <f>G42+G41+G40</f>
        <v>271.83575565883086</v>
      </c>
      <c r="H51" s="2">
        <f t="shared" si="7"/>
        <v>0.37708099381103488</v>
      </c>
      <c r="I51" s="2">
        <f t="shared" si="8"/>
        <v>0.36020851900298062</v>
      </c>
      <c r="J51" s="18">
        <f t="shared" si="9"/>
        <v>9.870251116061926</v>
      </c>
      <c r="K51" s="18">
        <f t="shared" si="9"/>
        <v>9.2325404868470322</v>
      </c>
    </row>
  </sheetData>
  <conditionalFormatting sqref="H30:I33">
    <cfRule type="cellIs" dxfId="17" priority="4" operator="between">
      <formula>0.85</formula>
      <formula>1</formula>
    </cfRule>
    <cfRule type="cellIs" dxfId="16" priority="6" operator="greaterThan">
      <formula>1</formula>
    </cfRule>
  </conditionalFormatting>
  <conditionalFormatting sqref="H48:I51">
    <cfRule type="cellIs" dxfId="15" priority="3" operator="between">
      <formula>0.85</formula>
      <formula>1</formula>
    </cfRule>
    <cfRule type="cellIs" dxfId="14" priority="5" operator="greaterThan">
      <formula>1</formula>
    </cfRule>
  </conditionalFormatting>
  <conditionalFormatting sqref="G3 G7">
    <cfRule type="cellIs" dxfId="13" priority="1" operator="between">
      <formula>0.85</formula>
      <formula>1</formula>
    </cfRule>
    <cfRule type="cellIs" dxfId="12" priority="2" operator="greaterThan">
      <formula>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68F20-A9C5-4BC8-8301-13287C22044A}">
  <sheetPr>
    <pageSetUpPr fitToPage="1"/>
  </sheetPr>
  <dimension ref="A2:K51"/>
  <sheetViews>
    <sheetView workbookViewId="0"/>
  </sheetViews>
  <sheetFormatPr defaultRowHeight="14.4" x14ac:dyDescent="0.3"/>
  <cols>
    <col min="1" max="1" width="18" style="1" bestFit="1" customWidth="1"/>
    <col min="2" max="16384" width="8.88671875" style="1"/>
  </cols>
  <sheetData>
    <row r="2" spans="1:8" x14ac:dyDescent="0.3">
      <c r="C2" s="13"/>
      <c r="D2" s="13"/>
      <c r="E2" s="14" t="s">
        <v>36</v>
      </c>
      <c r="F2" s="13"/>
      <c r="G2" s="13"/>
    </row>
    <row r="3" spans="1:8" x14ac:dyDescent="0.3">
      <c r="A3" s="15" t="s">
        <v>31</v>
      </c>
      <c r="B3" s="7" t="s">
        <v>32</v>
      </c>
      <c r="F3" s="5" t="s">
        <v>35</v>
      </c>
      <c r="G3" s="1">
        <f>IF(B4&gt;74.9,MAX(I30:I33),MAX(H30:H33))</f>
        <v>0.27935956256551797</v>
      </c>
    </row>
    <row r="4" spans="1:8" x14ac:dyDescent="0.3">
      <c r="A4" s="5" t="s">
        <v>33</v>
      </c>
      <c r="B4" s="7">
        <v>75</v>
      </c>
      <c r="F4" s="5" t="s">
        <v>40</v>
      </c>
      <c r="G4" s="1">
        <f>ROUND(IF(B4&gt;74.9,MAX(K30:K33),MAX(J30:J33)),1)</f>
        <v>7.6</v>
      </c>
    </row>
    <row r="5" spans="1:8" x14ac:dyDescent="0.3">
      <c r="A5" s="15" t="s">
        <v>29</v>
      </c>
      <c r="B5" s="10" t="s">
        <v>30</v>
      </c>
    </row>
    <row r="6" spans="1:8" x14ac:dyDescent="0.3">
      <c r="A6" s="15" t="s">
        <v>39</v>
      </c>
      <c r="B6" s="7">
        <v>0.9</v>
      </c>
    </row>
    <row r="7" spans="1:8" x14ac:dyDescent="0.3">
      <c r="A7" s="15" t="s">
        <v>22</v>
      </c>
      <c r="B7" s="7">
        <v>1.7</v>
      </c>
      <c r="E7" s="4"/>
      <c r="F7" s="5" t="s">
        <v>34</v>
      </c>
      <c r="G7" s="1">
        <f>IF(B4&gt;74.9,MAX(I48:I51),MAX(H48:H51))</f>
        <v>0.3625959271446208</v>
      </c>
    </row>
    <row r="8" spans="1:8" x14ac:dyDescent="0.3">
      <c r="A8" s="15" t="s">
        <v>26</v>
      </c>
      <c r="B8" s="7">
        <v>2</v>
      </c>
      <c r="E8" s="4"/>
      <c r="F8" s="5" t="s">
        <v>41</v>
      </c>
      <c r="G8" s="1">
        <f>ROUND(IF(B4&gt;74.9,MAX(K48:K51),MAX(J48:J51)),1)</f>
        <v>9.3000000000000007</v>
      </c>
    </row>
    <row r="9" spans="1:8" x14ac:dyDescent="0.3">
      <c r="A9" s="15" t="s">
        <v>27</v>
      </c>
      <c r="B9" s="7">
        <v>10</v>
      </c>
      <c r="E9" s="4"/>
    </row>
    <row r="10" spans="1:8" x14ac:dyDescent="0.3">
      <c r="A10" s="15" t="s">
        <v>28</v>
      </c>
      <c r="B10" s="7">
        <f>(1+(B8/100))^B9</f>
        <v>1.2189944199947571</v>
      </c>
      <c r="E10" s="4"/>
    </row>
    <row r="11" spans="1:8" x14ac:dyDescent="0.3">
      <c r="A11" s="4"/>
    </row>
    <row r="12" spans="1:8" x14ac:dyDescent="0.3">
      <c r="D12" s="10">
        <v>3</v>
      </c>
      <c r="E12" s="10">
        <v>4</v>
      </c>
      <c r="F12" s="10">
        <v>1</v>
      </c>
    </row>
    <row r="13" spans="1:8" x14ac:dyDescent="0.3">
      <c r="D13" s="7">
        <v>50</v>
      </c>
      <c r="E13" s="7">
        <v>100</v>
      </c>
      <c r="F13" s="7">
        <v>50</v>
      </c>
    </row>
    <row r="14" spans="1:8" x14ac:dyDescent="0.3">
      <c r="B14" s="11">
        <v>3</v>
      </c>
      <c r="C14" s="8">
        <v>50</v>
      </c>
      <c r="G14" s="9">
        <v>50</v>
      </c>
      <c r="H14" s="12">
        <v>2</v>
      </c>
    </row>
    <row r="15" spans="1:8" x14ac:dyDescent="0.3">
      <c r="B15" s="11">
        <v>2</v>
      </c>
      <c r="C15" s="8">
        <v>100</v>
      </c>
      <c r="G15" s="9">
        <v>100</v>
      </c>
      <c r="H15" s="12">
        <v>2</v>
      </c>
    </row>
    <row r="16" spans="1:8" x14ac:dyDescent="0.3">
      <c r="B16" s="11">
        <v>2</v>
      </c>
      <c r="C16" s="8">
        <v>50</v>
      </c>
      <c r="G16" s="9">
        <v>50</v>
      </c>
      <c r="H16" s="12">
        <v>1</v>
      </c>
    </row>
    <row r="17" spans="1:11" x14ac:dyDescent="0.3">
      <c r="D17" s="7">
        <v>50</v>
      </c>
      <c r="E17" s="7">
        <v>100</v>
      </c>
      <c r="F17" s="7">
        <v>50</v>
      </c>
    </row>
    <row r="18" spans="1:11" x14ac:dyDescent="0.3">
      <c r="D18" s="10">
        <v>2</v>
      </c>
      <c r="E18" s="10">
        <v>2</v>
      </c>
      <c r="F18" s="10">
        <v>1</v>
      </c>
    </row>
    <row r="19" spans="1:11" x14ac:dyDescent="0.3">
      <c r="B19" s="16"/>
      <c r="E19" s="4"/>
    </row>
    <row r="20" spans="1:11" x14ac:dyDescent="0.3">
      <c r="D20" s="2">
        <f t="shared" ref="D20:F21" si="0">ROUND(D12/$B$6,0)</f>
        <v>3</v>
      </c>
      <c r="E20" s="2">
        <f t="shared" si="0"/>
        <v>4</v>
      </c>
      <c r="F20" s="2">
        <f t="shared" si="0"/>
        <v>1</v>
      </c>
    </row>
    <row r="21" spans="1:11" x14ac:dyDescent="0.3">
      <c r="D21" s="2">
        <f t="shared" si="0"/>
        <v>56</v>
      </c>
      <c r="E21" s="2">
        <f t="shared" si="0"/>
        <v>111</v>
      </c>
      <c r="F21" s="2">
        <f t="shared" si="0"/>
        <v>56</v>
      </c>
    </row>
    <row r="22" spans="1:11" x14ac:dyDescent="0.3">
      <c r="B22" s="15">
        <f t="shared" ref="B22:C24" si="1">ROUND(B14/$B$6,0)</f>
        <v>3</v>
      </c>
      <c r="C22" s="15">
        <f t="shared" si="1"/>
        <v>56</v>
      </c>
      <c r="G22" s="17">
        <f t="shared" ref="G22:H24" si="2">ROUND(G14/$B$6,0)</f>
        <v>56</v>
      </c>
      <c r="H22" s="17">
        <f t="shared" si="2"/>
        <v>2</v>
      </c>
    </row>
    <row r="23" spans="1:11" x14ac:dyDescent="0.3">
      <c r="A23" s="5"/>
      <c r="B23" s="15">
        <f t="shared" si="1"/>
        <v>2</v>
      </c>
      <c r="C23" s="15">
        <f t="shared" si="1"/>
        <v>111</v>
      </c>
      <c r="G23" s="17">
        <f t="shared" si="2"/>
        <v>111</v>
      </c>
      <c r="H23" s="17">
        <f t="shared" si="2"/>
        <v>2</v>
      </c>
      <c r="I23" s="6"/>
    </row>
    <row r="24" spans="1:11" x14ac:dyDescent="0.3">
      <c r="B24" s="15">
        <f t="shared" si="1"/>
        <v>2</v>
      </c>
      <c r="C24" s="15">
        <f t="shared" si="1"/>
        <v>56</v>
      </c>
      <c r="G24" s="17">
        <f t="shared" si="2"/>
        <v>56</v>
      </c>
      <c r="H24" s="17">
        <f t="shared" si="2"/>
        <v>1</v>
      </c>
    </row>
    <row r="25" spans="1:11" x14ac:dyDescent="0.3">
      <c r="D25" s="2">
        <f t="shared" ref="D25:F26" si="3">ROUND(D17/$B$6,0)</f>
        <v>56</v>
      </c>
      <c r="E25" s="2">
        <f t="shared" si="3"/>
        <v>111</v>
      </c>
      <c r="F25" s="2">
        <f t="shared" si="3"/>
        <v>56</v>
      </c>
    </row>
    <row r="26" spans="1:11" x14ac:dyDescent="0.3">
      <c r="D26" s="2">
        <f t="shared" si="3"/>
        <v>2</v>
      </c>
      <c r="E26" s="2">
        <f t="shared" si="3"/>
        <v>2</v>
      </c>
      <c r="F26" s="2">
        <f t="shared" si="3"/>
        <v>1</v>
      </c>
    </row>
    <row r="27" spans="1:11" x14ac:dyDescent="0.3">
      <c r="E27" s="4"/>
    </row>
    <row r="29" spans="1:11" x14ac:dyDescent="0.3">
      <c r="B29" s="2" t="s">
        <v>15</v>
      </c>
      <c r="C29" s="2" t="s">
        <v>16</v>
      </c>
      <c r="D29" s="2" t="s">
        <v>14</v>
      </c>
      <c r="E29" s="2" t="s">
        <v>12</v>
      </c>
      <c r="F29" s="2" t="s">
        <v>13</v>
      </c>
      <c r="G29" s="2" t="s">
        <v>23</v>
      </c>
      <c r="H29" s="2" t="s">
        <v>25</v>
      </c>
      <c r="I29" s="2" t="s">
        <v>24</v>
      </c>
      <c r="J29" s="4" t="s">
        <v>37</v>
      </c>
      <c r="K29" s="4" t="s">
        <v>38</v>
      </c>
    </row>
    <row r="30" spans="1:11" x14ac:dyDescent="0.3">
      <c r="A30" s="15" t="s">
        <v>17</v>
      </c>
      <c r="B30" s="2">
        <f>C23+C22+F21</f>
        <v>223</v>
      </c>
      <c r="C30" s="2">
        <f>B23+F20+H24</f>
        <v>4</v>
      </c>
      <c r="D30" s="2">
        <f>B30+(C30*B7)</f>
        <v>229.8</v>
      </c>
      <c r="E30" s="2">
        <f>1009-(1.025*D30)</f>
        <v>773.45500000000004</v>
      </c>
      <c r="F30" s="2">
        <f>(1020-0.944*D30)</f>
        <v>803.06880000000001</v>
      </c>
      <c r="G30" s="2">
        <f>D25+E25+F25</f>
        <v>223</v>
      </c>
      <c r="H30" s="2">
        <f>G30/E30</f>
        <v>0.28831670879365962</v>
      </c>
      <c r="I30" s="2">
        <f>G30/F30</f>
        <v>0.277684801102969</v>
      </c>
      <c r="J30" s="18">
        <f>(3600/E30)+900*(0.25)*(H30-1+((H30-1)^2+((3600/E30)*H30/(450*(0.25))))^0.5)+5*(MIN(H30,1))</f>
        <v>7.9706545162476896</v>
      </c>
      <c r="K30" s="18">
        <f>(3600/F30)+900*(0.25)*(I30-1+((I30-1)^2+((3600/F30)*I30/(450*(0.25))))^0.5)+5*(MIN(I30,1))</f>
        <v>7.5855428483365381</v>
      </c>
    </row>
    <row r="31" spans="1:11" x14ac:dyDescent="0.3">
      <c r="A31" s="15" t="s">
        <v>18</v>
      </c>
      <c r="B31" s="2">
        <f>G24+G23+D25</f>
        <v>223</v>
      </c>
      <c r="C31" s="2">
        <f>D26+B22+H23</f>
        <v>7</v>
      </c>
      <c r="D31" s="2">
        <f>B31+(C31*B7)</f>
        <v>234.9</v>
      </c>
      <c r="E31" s="2">
        <f t="shared" ref="E31:E33" si="4">1009-(1.025*D31)</f>
        <v>768.22749999999996</v>
      </c>
      <c r="F31" s="2">
        <f t="shared" ref="F31:F33" si="5">(1020-0.944*D31)</f>
        <v>798.25440000000003</v>
      </c>
      <c r="G31" s="2">
        <f>F21+E21+D21</f>
        <v>223</v>
      </c>
      <c r="H31" s="2">
        <f t="shared" ref="H31:H33" si="6">G31/E31</f>
        <v>0.29027859585864868</v>
      </c>
      <c r="I31" s="2">
        <f t="shared" ref="I31:I33" si="7">G31/F31</f>
        <v>0.27935956256551797</v>
      </c>
      <c r="J31" s="18">
        <f t="shared" ref="J31:K33" si="8">(3600/E31)+900*(0.25)*(H31-1+((H31-1)^2+((3600/E31)*H31/(450*(0.25))))^0.5)+5*(MIN(H31,1))</f>
        <v>8.0427752379820401</v>
      </c>
      <c r="K31" s="18">
        <f t="shared" si="8"/>
        <v>7.6455738557147814</v>
      </c>
    </row>
    <row r="32" spans="1:11" x14ac:dyDescent="0.3">
      <c r="A32" s="15" t="s">
        <v>19</v>
      </c>
      <c r="B32" s="2">
        <f>E21+F21+G24</f>
        <v>223</v>
      </c>
      <c r="C32" s="2">
        <f>H24+E20+D26</f>
        <v>7</v>
      </c>
      <c r="D32" s="2">
        <f>B32+(C32*B7)</f>
        <v>234.9</v>
      </c>
      <c r="E32" s="2">
        <f t="shared" si="4"/>
        <v>768.22749999999996</v>
      </c>
      <c r="F32" s="2">
        <f t="shared" si="5"/>
        <v>798.25440000000003</v>
      </c>
      <c r="G32" s="2">
        <f>C22+C23+C24</f>
        <v>223</v>
      </c>
      <c r="H32" s="2">
        <f t="shared" si="6"/>
        <v>0.29027859585864868</v>
      </c>
      <c r="I32" s="2">
        <f t="shared" si="7"/>
        <v>0.27935956256551797</v>
      </c>
      <c r="J32" s="18">
        <f t="shared" si="8"/>
        <v>8.0427752379820401</v>
      </c>
      <c r="K32" s="18">
        <f t="shared" si="8"/>
        <v>7.6455738557147814</v>
      </c>
    </row>
    <row r="33" spans="1:11" x14ac:dyDescent="0.3">
      <c r="A33" s="15" t="s">
        <v>20</v>
      </c>
      <c r="B33" s="2">
        <f>D25+E25+C22</f>
        <v>223</v>
      </c>
      <c r="C33" s="2">
        <f>B22+E26+F20</f>
        <v>6</v>
      </c>
      <c r="D33" s="2">
        <f>B33+(C33*B7)</f>
        <v>233.2</v>
      </c>
      <c r="E33" s="2">
        <f t="shared" si="4"/>
        <v>769.97</v>
      </c>
      <c r="F33" s="2">
        <f t="shared" si="5"/>
        <v>799.85919999999999</v>
      </c>
      <c r="G33" s="2">
        <f>G24+G23+G22</f>
        <v>223</v>
      </c>
      <c r="H33" s="2">
        <f t="shared" si="6"/>
        <v>0.2896216735716976</v>
      </c>
      <c r="I33" s="2">
        <f t="shared" si="7"/>
        <v>0.27879906863607995</v>
      </c>
      <c r="J33" s="18">
        <f t="shared" si="8"/>
        <v>8.0185889551925147</v>
      </c>
      <c r="K33" s="18">
        <f t="shared" si="8"/>
        <v>7.6254572072043523</v>
      </c>
    </row>
    <row r="38" spans="1:11" x14ac:dyDescent="0.3">
      <c r="D38" s="3">
        <f>D20*B10</f>
        <v>3.6569832599842713</v>
      </c>
      <c r="E38" s="3">
        <f>E20*B10</f>
        <v>4.8759776799790284</v>
      </c>
      <c r="F38" s="3">
        <f>F20*B10</f>
        <v>1.2189944199947571</v>
      </c>
    </row>
    <row r="39" spans="1:11" x14ac:dyDescent="0.3">
      <c r="D39" s="3">
        <f>D21*B10</f>
        <v>68.263687519706394</v>
      </c>
      <c r="E39" s="3">
        <f>E21*B10</f>
        <v>135.30838061941805</v>
      </c>
      <c r="F39" s="3">
        <f>F21*B10</f>
        <v>68.263687519706394</v>
      </c>
    </row>
    <row r="40" spans="1:11" x14ac:dyDescent="0.3">
      <c r="B40" s="3">
        <f>B22*B10</f>
        <v>3.6569832599842713</v>
      </c>
      <c r="C40" s="3">
        <f>C22*B10</f>
        <v>68.263687519706394</v>
      </c>
      <c r="G40" s="3">
        <f>G22*B10</f>
        <v>68.263687519706394</v>
      </c>
      <c r="H40" s="3">
        <f>H22*B10</f>
        <v>2.4379888399895142</v>
      </c>
    </row>
    <row r="41" spans="1:11" x14ac:dyDescent="0.3">
      <c r="B41" s="3">
        <f>B23*B10</f>
        <v>2.4379888399895142</v>
      </c>
      <c r="C41" s="3">
        <f>C23*B10</f>
        <v>135.30838061941805</v>
      </c>
      <c r="G41" s="3">
        <f>G23*B10</f>
        <v>135.30838061941805</v>
      </c>
      <c r="H41" s="3">
        <f>H23*B10</f>
        <v>2.4379888399895142</v>
      </c>
    </row>
    <row r="42" spans="1:11" x14ac:dyDescent="0.3">
      <c r="B42" s="3">
        <f>B24*B10</f>
        <v>2.4379888399895142</v>
      </c>
      <c r="C42" s="3">
        <f>C24*B10</f>
        <v>68.263687519706394</v>
      </c>
      <c r="G42" s="3">
        <f>G24*B10</f>
        <v>68.263687519706394</v>
      </c>
      <c r="H42" s="3">
        <f>H24*B10</f>
        <v>1.2189944199947571</v>
      </c>
    </row>
    <row r="43" spans="1:11" x14ac:dyDescent="0.3">
      <c r="D43" s="3">
        <f>D25*B10</f>
        <v>68.263687519706394</v>
      </c>
      <c r="E43" s="3">
        <f>E25*B10</f>
        <v>135.30838061941805</v>
      </c>
      <c r="F43" s="3">
        <f>F25*B10</f>
        <v>68.263687519706394</v>
      </c>
    </row>
    <row r="44" spans="1:11" x14ac:dyDescent="0.3">
      <c r="D44" s="3">
        <f>D26*B10</f>
        <v>2.4379888399895142</v>
      </c>
      <c r="E44" s="3">
        <f>E26*B10</f>
        <v>2.4379888399895142</v>
      </c>
      <c r="F44" s="3">
        <f>F26*B10</f>
        <v>1.2189944199947571</v>
      </c>
    </row>
    <row r="47" spans="1:11" x14ac:dyDescent="0.3">
      <c r="B47" s="2" t="s">
        <v>15</v>
      </c>
      <c r="C47" s="2" t="s">
        <v>16</v>
      </c>
      <c r="D47" s="2" t="s">
        <v>14</v>
      </c>
      <c r="E47" s="2" t="s">
        <v>12</v>
      </c>
      <c r="F47" s="2" t="s">
        <v>13</v>
      </c>
      <c r="G47" s="2" t="s">
        <v>23</v>
      </c>
      <c r="H47" s="2" t="s">
        <v>25</v>
      </c>
      <c r="I47" s="2" t="s">
        <v>24</v>
      </c>
      <c r="J47" s="4" t="s">
        <v>37</v>
      </c>
      <c r="K47" s="4" t="s">
        <v>38</v>
      </c>
    </row>
    <row r="48" spans="1:11" x14ac:dyDescent="0.3">
      <c r="A48" s="15" t="s">
        <v>17</v>
      </c>
      <c r="B48" s="2">
        <f>C41+C40+F39</f>
        <v>271.83575565883086</v>
      </c>
      <c r="C48" s="2">
        <f>B41+F38+H42</f>
        <v>4.8759776799790284</v>
      </c>
      <c r="D48" s="2">
        <f>B48+(C48*B7)</f>
        <v>280.12491771479523</v>
      </c>
      <c r="E48" s="2">
        <f>1009-(1.025*D48)</f>
        <v>721.87195934233489</v>
      </c>
      <c r="F48" s="2">
        <f>(1020-0.944*D48)</f>
        <v>755.56207767723333</v>
      </c>
      <c r="G48" s="2">
        <f>D43+E43+F43</f>
        <v>271.83575565883086</v>
      </c>
      <c r="H48" s="2">
        <f>G48/E48</f>
        <v>0.3765705983461225</v>
      </c>
      <c r="I48" s="2">
        <f>G48/F48</f>
        <v>0.35977951208789449</v>
      </c>
      <c r="J48" s="18">
        <f>(3600/E48)+900*(0.25)*(H48-1+((H48-1)^2+((3600/E48)*H48/(450*(0.25))))^0.5)+5*(MIN(H48,1))</f>
        <v>9.8505412205696334</v>
      </c>
      <c r="K48" s="18">
        <f>(3600/F48)+900*(0.25)*(I48-1+((I48-1)^2+((3600/F48)*I48/(450*(0.25))))^0.5)+5*(MIN(I48,1))</f>
        <v>9.2166894529828856</v>
      </c>
    </row>
    <row r="49" spans="1:11" x14ac:dyDescent="0.3">
      <c r="A49" s="15" t="s">
        <v>18</v>
      </c>
      <c r="B49" s="2">
        <f>G42+G41+D43</f>
        <v>271.83575565883086</v>
      </c>
      <c r="C49" s="2">
        <f>D44+B40+H41</f>
        <v>8.5329609399632993</v>
      </c>
      <c r="D49" s="2">
        <f>B49+(C49*B7)</f>
        <v>286.34178925676849</v>
      </c>
      <c r="E49" s="2">
        <f t="shared" ref="E49:E51" si="9">1009-(1.025*D49)</f>
        <v>715.49966601181234</v>
      </c>
      <c r="F49" s="2">
        <f t="shared" ref="F49:F51" si="10">(1020-0.944*D49)</f>
        <v>749.69335094161056</v>
      </c>
      <c r="G49" s="2">
        <f>F39+E39+D39</f>
        <v>271.83575565883086</v>
      </c>
      <c r="H49" s="2">
        <f t="shared" ref="H49:H51" si="11">G49/E49</f>
        <v>0.37992436414965858</v>
      </c>
      <c r="I49" s="2">
        <f t="shared" ref="I49:I51" si="12">G49/F49</f>
        <v>0.3625959271446208</v>
      </c>
      <c r="J49" s="18">
        <f t="shared" ref="J49:K51" si="13">(3600/E49)+900*(0.25)*(H49-1+((H49-1)^2+((3600/E49)*H49/(450*(0.25))))^0.5)+5*(MIN(H49,1))</f>
        <v>9.9805453382675804</v>
      </c>
      <c r="K49" s="18">
        <f t="shared" si="13"/>
        <v>9.3210736518914548</v>
      </c>
    </row>
    <row r="50" spans="1:11" x14ac:dyDescent="0.3">
      <c r="A50" s="15" t="s">
        <v>19</v>
      </c>
      <c r="B50" s="2">
        <f>E39+F39+G42</f>
        <v>271.83575565883086</v>
      </c>
      <c r="C50" s="2">
        <f>H42+E38+D44</f>
        <v>8.5329609399632993</v>
      </c>
      <c r="D50" s="2">
        <f>B50+(C50*B7)</f>
        <v>286.34178925676849</v>
      </c>
      <c r="E50" s="2">
        <f t="shared" si="9"/>
        <v>715.49966601181234</v>
      </c>
      <c r="F50" s="2">
        <f t="shared" si="10"/>
        <v>749.69335094161056</v>
      </c>
      <c r="G50" s="2">
        <f>C40+C41+C42</f>
        <v>271.83575565883086</v>
      </c>
      <c r="H50" s="2">
        <f t="shared" si="11"/>
        <v>0.37992436414965858</v>
      </c>
      <c r="I50" s="2">
        <f t="shared" si="12"/>
        <v>0.3625959271446208</v>
      </c>
      <c r="J50" s="18">
        <f t="shared" si="13"/>
        <v>9.9805453382675804</v>
      </c>
      <c r="K50" s="18">
        <f t="shared" si="13"/>
        <v>9.3210736518914548</v>
      </c>
    </row>
    <row r="51" spans="1:11" x14ac:dyDescent="0.3">
      <c r="A51" s="15" t="s">
        <v>20</v>
      </c>
      <c r="B51" s="2">
        <f>D43+E43+C40</f>
        <v>271.83575565883086</v>
      </c>
      <c r="C51" s="2">
        <f>B40+E44+F38</f>
        <v>7.3139665199685435</v>
      </c>
      <c r="D51" s="2">
        <f>B51+(C51*B7)</f>
        <v>284.26949874277739</v>
      </c>
      <c r="E51" s="2">
        <f t="shared" si="9"/>
        <v>717.62376378865315</v>
      </c>
      <c r="F51" s="2">
        <f t="shared" si="10"/>
        <v>751.64959318681815</v>
      </c>
      <c r="G51" s="2">
        <f>G42+G41+G40</f>
        <v>271.83575565883086</v>
      </c>
      <c r="H51" s="2">
        <f t="shared" si="11"/>
        <v>0.37879982433091364</v>
      </c>
      <c r="I51" s="2">
        <f t="shared" si="12"/>
        <v>0.36165223546029068</v>
      </c>
      <c r="J51" s="18">
        <f t="shared" si="13"/>
        <v>9.9368244298985768</v>
      </c>
      <c r="K51" s="18">
        <f t="shared" si="13"/>
        <v>9.2860128091131227</v>
      </c>
    </row>
  </sheetData>
  <conditionalFormatting sqref="H30:I33">
    <cfRule type="cellIs" dxfId="11" priority="4" operator="between">
      <formula>0.85</formula>
      <formula>1</formula>
    </cfRule>
    <cfRule type="cellIs" dxfId="10" priority="8" operator="greaterThan">
      <formula>0.85</formula>
    </cfRule>
  </conditionalFormatting>
  <conditionalFormatting sqref="H48:I51">
    <cfRule type="cellIs" dxfId="9" priority="3" operator="between">
      <formula>0.85</formula>
      <formula>1</formula>
    </cfRule>
    <cfRule type="cellIs" dxfId="8" priority="7" operator="greaterThan">
      <formula>1</formula>
    </cfRule>
  </conditionalFormatting>
  <conditionalFormatting sqref="G3 G7">
    <cfRule type="cellIs" dxfId="7" priority="1" operator="between">
      <formula>0.85</formula>
      <formula>1</formula>
    </cfRule>
    <cfRule type="cellIs" dxfId="6" priority="2" operator="greaterThan">
      <formula>1</formula>
    </cfRule>
  </conditionalFormatting>
  <pageMargins left="0.7" right="0.7" top="0.75" bottom="0.75" header="0.3" footer="0.3"/>
  <pageSetup scale="92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A86EB-1FFA-421A-A61F-C9593E8FD2DC}">
  <dimension ref="A2:K51"/>
  <sheetViews>
    <sheetView workbookViewId="0"/>
  </sheetViews>
  <sheetFormatPr defaultRowHeight="14.4" x14ac:dyDescent="0.3"/>
  <cols>
    <col min="1" max="1" width="18" style="1" bestFit="1" customWidth="1"/>
    <col min="2" max="16384" width="8.88671875" style="1"/>
  </cols>
  <sheetData>
    <row r="2" spans="1:8" x14ac:dyDescent="0.3">
      <c r="C2" s="13"/>
      <c r="D2" s="13"/>
      <c r="E2" s="14" t="s">
        <v>36</v>
      </c>
      <c r="F2" s="13"/>
      <c r="G2" s="13"/>
    </row>
    <row r="3" spans="1:8" x14ac:dyDescent="0.3">
      <c r="A3" s="15" t="s">
        <v>31</v>
      </c>
      <c r="B3" s="7" t="s">
        <v>32</v>
      </c>
      <c r="F3" s="5" t="s">
        <v>35</v>
      </c>
      <c r="G3" s="1">
        <f>IF(B4&gt;74.9,MAX(I30:I33),MAX(H30:H33))</f>
        <v>0.27935956256551797</v>
      </c>
    </row>
    <row r="4" spans="1:8" x14ac:dyDescent="0.3">
      <c r="A4" s="5" t="s">
        <v>33</v>
      </c>
      <c r="B4" s="7">
        <v>75</v>
      </c>
      <c r="F4" s="5" t="s">
        <v>40</v>
      </c>
      <c r="G4" s="1">
        <f>ROUND(IF(B4&gt;74.9,MAX(K30:K33),MAX(J30:J33)),1)</f>
        <v>7.6</v>
      </c>
    </row>
    <row r="5" spans="1:8" x14ac:dyDescent="0.3">
      <c r="A5" s="15" t="s">
        <v>29</v>
      </c>
      <c r="B5" s="10" t="s">
        <v>30</v>
      </c>
    </row>
    <row r="6" spans="1:8" x14ac:dyDescent="0.3">
      <c r="A6" s="15" t="s">
        <v>39</v>
      </c>
      <c r="B6" s="7">
        <v>0.9</v>
      </c>
    </row>
    <row r="7" spans="1:8" x14ac:dyDescent="0.3">
      <c r="A7" s="15" t="s">
        <v>22</v>
      </c>
      <c r="B7" s="7">
        <v>1.7</v>
      </c>
      <c r="E7" s="4"/>
      <c r="F7" s="5" t="s">
        <v>34</v>
      </c>
      <c r="G7" s="1">
        <f>IF(B4&gt;74.9,MAX(I48:I51),MAX(H48:H51))</f>
        <v>0.3625959271446208</v>
      </c>
    </row>
    <row r="8" spans="1:8" x14ac:dyDescent="0.3">
      <c r="A8" s="15" t="s">
        <v>26</v>
      </c>
      <c r="B8" s="7">
        <v>2</v>
      </c>
      <c r="E8" s="4"/>
      <c r="F8" s="5" t="s">
        <v>41</v>
      </c>
      <c r="G8" s="1">
        <f>ROUND(IF(B4&gt;74.9,MAX(K48:K51),MAX(J48:J51)),1)</f>
        <v>9.3000000000000007</v>
      </c>
    </row>
    <row r="9" spans="1:8" x14ac:dyDescent="0.3">
      <c r="A9" s="15" t="s">
        <v>27</v>
      </c>
      <c r="B9" s="7">
        <v>10</v>
      </c>
      <c r="E9" s="4"/>
    </row>
    <row r="10" spans="1:8" x14ac:dyDescent="0.3">
      <c r="A10" s="15" t="s">
        <v>28</v>
      </c>
      <c r="B10" s="7">
        <f>(1+(B8/100))^B9</f>
        <v>1.2189944199947571</v>
      </c>
      <c r="E10" s="4"/>
    </row>
    <row r="11" spans="1:8" x14ac:dyDescent="0.3">
      <c r="A11" s="4"/>
    </row>
    <row r="12" spans="1:8" x14ac:dyDescent="0.3">
      <c r="D12" s="10">
        <v>3</v>
      </c>
      <c r="E12" s="10">
        <v>4</v>
      </c>
      <c r="F12" s="10">
        <v>1</v>
      </c>
    </row>
    <row r="13" spans="1:8" x14ac:dyDescent="0.3">
      <c r="D13" s="7">
        <v>50</v>
      </c>
      <c r="E13" s="7">
        <v>100</v>
      </c>
      <c r="F13" s="7">
        <v>50</v>
      </c>
    </row>
    <row r="14" spans="1:8" x14ac:dyDescent="0.3">
      <c r="B14" s="11">
        <v>3</v>
      </c>
      <c r="C14" s="8">
        <v>50</v>
      </c>
      <c r="G14" s="9">
        <v>50</v>
      </c>
      <c r="H14" s="12">
        <v>2</v>
      </c>
    </row>
    <row r="15" spans="1:8" x14ac:dyDescent="0.3">
      <c r="B15" s="11">
        <v>2</v>
      </c>
      <c r="C15" s="8">
        <v>100</v>
      </c>
      <c r="G15" s="9">
        <v>100</v>
      </c>
      <c r="H15" s="12">
        <v>2</v>
      </c>
    </row>
    <row r="16" spans="1:8" x14ac:dyDescent="0.3">
      <c r="B16" s="11">
        <v>2</v>
      </c>
      <c r="C16" s="8">
        <v>50</v>
      </c>
      <c r="G16" s="9">
        <v>50</v>
      </c>
      <c r="H16" s="12">
        <v>1</v>
      </c>
    </row>
    <row r="17" spans="1:11" x14ac:dyDescent="0.3">
      <c r="D17" s="7">
        <v>50</v>
      </c>
      <c r="E17" s="7">
        <v>100</v>
      </c>
      <c r="F17" s="7">
        <v>50</v>
      </c>
    </row>
    <row r="18" spans="1:11" x14ac:dyDescent="0.3">
      <c r="D18" s="10">
        <v>2</v>
      </c>
      <c r="E18" s="10">
        <v>2</v>
      </c>
      <c r="F18" s="10">
        <v>1</v>
      </c>
    </row>
    <row r="19" spans="1:11" x14ac:dyDescent="0.3">
      <c r="B19" s="16"/>
      <c r="E19" s="4"/>
    </row>
    <row r="20" spans="1:11" x14ac:dyDescent="0.3">
      <c r="D20" s="2">
        <f t="shared" ref="D20:F21" si="0">ROUND(D12/$B$6,0)</f>
        <v>3</v>
      </c>
      <c r="E20" s="2">
        <f t="shared" si="0"/>
        <v>4</v>
      </c>
      <c r="F20" s="2">
        <f t="shared" si="0"/>
        <v>1</v>
      </c>
    </row>
    <row r="21" spans="1:11" x14ac:dyDescent="0.3">
      <c r="D21" s="2">
        <f t="shared" si="0"/>
        <v>56</v>
      </c>
      <c r="E21" s="2">
        <f t="shared" si="0"/>
        <v>111</v>
      </c>
      <c r="F21" s="2">
        <f t="shared" si="0"/>
        <v>56</v>
      </c>
    </row>
    <row r="22" spans="1:11" x14ac:dyDescent="0.3">
      <c r="B22" s="15">
        <f t="shared" ref="B22:C24" si="1">ROUND(B14/$B$6,0)</f>
        <v>3</v>
      </c>
      <c r="C22" s="15">
        <f t="shared" si="1"/>
        <v>56</v>
      </c>
      <c r="G22" s="17">
        <f t="shared" ref="G22:H24" si="2">ROUND(G14/$B$6,0)</f>
        <v>56</v>
      </c>
      <c r="H22" s="17">
        <f t="shared" si="2"/>
        <v>2</v>
      </c>
    </row>
    <row r="23" spans="1:11" x14ac:dyDescent="0.3">
      <c r="A23" s="5"/>
      <c r="B23" s="15">
        <f t="shared" si="1"/>
        <v>2</v>
      </c>
      <c r="C23" s="15">
        <f t="shared" si="1"/>
        <v>111</v>
      </c>
      <c r="G23" s="17">
        <f t="shared" si="2"/>
        <v>111</v>
      </c>
      <c r="H23" s="17">
        <f t="shared" si="2"/>
        <v>2</v>
      </c>
      <c r="I23" s="6"/>
    </row>
    <row r="24" spans="1:11" x14ac:dyDescent="0.3">
      <c r="B24" s="15">
        <f t="shared" si="1"/>
        <v>2</v>
      </c>
      <c r="C24" s="15">
        <f t="shared" si="1"/>
        <v>56</v>
      </c>
      <c r="G24" s="17">
        <f t="shared" si="2"/>
        <v>56</v>
      </c>
      <c r="H24" s="17">
        <f t="shared" si="2"/>
        <v>1</v>
      </c>
    </row>
    <row r="25" spans="1:11" x14ac:dyDescent="0.3">
      <c r="D25" s="2">
        <f t="shared" ref="D25:F26" si="3">ROUND(D17/$B$6,0)</f>
        <v>56</v>
      </c>
      <c r="E25" s="2">
        <f t="shared" si="3"/>
        <v>111</v>
      </c>
      <c r="F25" s="2">
        <f t="shared" si="3"/>
        <v>56</v>
      </c>
    </row>
    <row r="26" spans="1:11" x14ac:dyDescent="0.3">
      <c r="D26" s="2">
        <f t="shared" si="3"/>
        <v>2</v>
      </c>
      <c r="E26" s="2">
        <f t="shared" si="3"/>
        <v>2</v>
      </c>
      <c r="F26" s="2">
        <f t="shared" si="3"/>
        <v>1</v>
      </c>
    </row>
    <row r="27" spans="1:11" x14ac:dyDescent="0.3">
      <c r="E27" s="4"/>
    </row>
    <row r="29" spans="1:11" x14ac:dyDescent="0.3">
      <c r="B29" s="2" t="s">
        <v>15</v>
      </c>
      <c r="C29" s="2" t="s">
        <v>16</v>
      </c>
      <c r="D29" s="2" t="s">
        <v>14</v>
      </c>
      <c r="E29" s="2" t="s">
        <v>12</v>
      </c>
      <c r="F29" s="2" t="s">
        <v>13</v>
      </c>
      <c r="G29" s="2" t="s">
        <v>23</v>
      </c>
      <c r="H29" s="2" t="s">
        <v>25</v>
      </c>
      <c r="I29" s="2" t="s">
        <v>24</v>
      </c>
      <c r="J29" s="4" t="s">
        <v>37</v>
      </c>
      <c r="K29" s="4" t="s">
        <v>38</v>
      </c>
    </row>
    <row r="30" spans="1:11" x14ac:dyDescent="0.3">
      <c r="A30" s="15" t="s">
        <v>17</v>
      </c>
      <c r="B30" s="2">
        <f>C23+C22+F21</f>
        <v>223</v>
      </c>
      <c r="C30" s="2">
        <f>B23+F20+H24</f>
        <v>4</v>
      </c>
      <c r="D30" s="2">
        <f>B30+(C30*B7)</f>
        <v>229.8</v>
      </c>
      <c r="E30" s="2">
        <f>1009-(1.025*D30)</f>
        <v>773.45500000000004</v>
      </c>
      <c r="F30" s="2">
        <f>(1020-0.944*D30)</f>
        <v>803.06880000000001</v>
      </c>
      <c r="G30" s="2">
        <f>D25+E25+F25</f>
        <v>223</v>
      </c>
      <c r="H30" s="2">
        <f>G30/E30</f>
        <v>0.28831670879365962</v>
      </c>
      <c r="I30" s="2">
        <f>G30/F30</f>
        <v>0.277684801102969</v>
      </c>
      <c r="J30" s="18">
        <f>(3600/E30)+900*(0.25)*(H30-1+((H30-1)^2+((3600/E30)*H30/(450*(0.25))))^0.5)+5*(MIN(H30,1))</f>
        <v>7.9706545162476896</v>
      </c>
      <c r="K30" s="18">
        <f>(3600/F30)+900*(0.25)*(I30-1+((I30-1)^2+((3600/F30)*I30/(450*(0.25))))^0.5)+5*(MIN(I30,1))</f>
        <v>7.5855428483365381</v>
      </c>
    </row>
    <row r="31" spans="1:11" x14ac:dyDescent="0.3">
      <c r="A31" s="15" t="s">
        <v>18</v>
      </c>
      <c r="B31" s="2">
        <f>G24+G23+D25</f>
        <v>223</v>
      </c>
      <c r="C31" s="2">
        <f>D26+B22+H23</f>
        <v>7</v>
      </c>
      <c r="D31" s="2">
        <f>B31+(C31*B7)</f>
        <v>234.9</v>
      </c>
      <c r="E31" s="2">
        <f t="shared" ref="E31:E33" si="4">1009-(1.025*D31)</f>
        <v>768.22749999999996</v>
      </c>
      <c r="F31" s="2">
        <f t="shared" ref="F31:F33" si="5">(1020-0.944*D31)</f>
        <v>798.25440000000003</v>
      </c>
      <c r="G31" s="2">
        <f>F21+E21+D21</f>
        <v>223</v>
      </c>
      <c r="H31" s="2">
        <f t="shared" ref="H31:H33" si="6">G31/E31</f>
        <v>0.29027859585864868</v>
      </c>
      <c r="I31" s="2">
        <f t="shared" ref="I31:I33" si="7">G31/F31</f>
        <v>0.27935956256551797</v>
      </c>
      <c r="J31" s="18">
        <f t="shared" ref="J31:K33" si="8">(3600/E31)+900*(0.25)*(H31-1+((H31-1)^2+((3600/E31)*H31/(450*(0.25))))^0.5)+5*(MIN(H31,1))</f>
        <v>8.0427752379820401</v>
      </c>
      <c r="K31" s="18">
        <f t="shared" si="8"/>
        <v>7.6455738557147814</v>
      </c>
    </row>
    <row r="32" spans="1:11" x14ac:dyDescent="0.3">
      <c r="A32" s="15" t="s">
        <v>19</v>
      </c>
      <c r="B32" s="2">
        <f>E21+F21+G24</f>
        <v>223</v>
      </c>
      <c r="C32" s="2">
        <f>H24+E20+D26</f>
        <v>7</v>
      </c>
      <c r="D32" s="2">
        <f>B32+(C32*B7)</f>
        <v>234.9</v>
      </c>
      <c r="E32" s="2">
        <f t="shared" si="4"/>
        <v>768.22749999999996</v>
      </c>
      <c r="F32" s="2">
        <f t="shared" si="5"/>
        <v>798.25440000000003</v>
      </c>
      <c r="G32" s="2">
        <f>C22+C23+C24</f>
        <v>223</v>
      </c>
      <c r="H32" s="2">
        <f t="shared" si="6"/>
        <v>0.29027859585864868</v>
      </c>
      <c r="I32" s="2">
        <f t="shared" si="7"/>
        <v>0.27935956256551797</v>
      </c>
      <c r="J32" s="18">
        <f t="shared" si="8"/>
        <v>8.0427752379820401</v>
      </c>
      <c r="K32" s="18">
        <f t="shared" si="8"/>
        <v>7.6455738557147814</v>
      </c>
    </row>
    <row r="33" spans="1:11" x14ac:dyDescent="0.3">
      <c r="A33" s="15" t="s">
        <v>20</v>
      </c>
      <c r="B33" s="2">
        <f>D25+E25+C22</f>
        <v>223</v>
      </c>
      <c r="C33" s="2">
        <f>B22+E26+F20</f>
        <v>6</v>
      </c>
      <c r="D33" s="2">
        <f>B33+(C33*B7)</f>
        <v>233.2</v>
      </c>
      <c r="E33" s="2">
        <f t="shared" si="4"/>
        <v>769.97</v>
      </c>
      <c r="F33" s="2">
        <f t="shared" si="5"/>
        <v>799.85919999999999</v>
      </c>
      <c r="G33" s="2">
        <f>G24+G23+G22</f>
        <v>223</v>
      </c>
      <c r="H33" s="2">
        <f t="shared" si="6"/>
        <v>0.2896216735716976</v>
      </c>
      <c r="I33" s="2">
        <f t="shared" si="7"/>
        <v>0.27879906863607995</v>
      </c>
      <c r="J33" s="18">
        <f t="shared" si="8"/>
        <v>8.0185889551925147</v>
      </c>
      <c r="K33" s="18">
        <f t="shared" si="8"/>
        <v>7.6254572072043523</v>
      </c>
    </row>
    <row r="38" spans="1:11" x14ac:dyDescent="0.3">
      <c r="D38" s="3">
        <f>D20*B10</f>
        <v>3.6569832599842713</v>
      </c>
      <c r="E38" s="3">
        <f>E20*B10</f>
        <v>4.8759776799790284</v>
      </c>
      <c r="F38" s="3">
        <f>F20*B10</f>
        <v>1.2189944199947571</v>
      </c>
    </row>
    <row r="39" spans="1:11" x14ac:dyDescent="0.3">
      <c r="D39" s="3">
        <f>D21*B10</f>
        <v>68.263687519706394</v>
      </c>
      <c r="E39" s="3">
        <f>E21*B10</f>
        <v>135.30838061941805</v>
      </c>
      <c r="F39" s="3">
        <f>F21*B10</f>
        <v>68.263687519706394</v>
      </c>
    </row>
    <row r="40" spans="1:11" x14ac:dyDescent="0.3">
      <c r="B40" s="3">
        <f>B22*B10</f>
        <v>3.6569832599842713</v>
      </c>
      <c r="C40" s="3">
        <f>C22*B10</f>
        <v>68.263687519706394</v>
      </c>
      <c r="G40" s="3">
        <f>G22*B10</f>
        <v>68.263687519706394</v>
      </c>
      <c r="H40" s="3">
        <f>H22*B10</f>
        <v>2.4379888399895142</v>
      </c>
    </row>
    <row r="41" spans="1:11" x14ac:dyDescent="0.3">
      <c r="B41" s="3">
        <f>B23*B10</f>
        <v>2.4379888399895142</v>
      </c>
      <c r="C41" s="3">
        <f>C23*B10</f>
        <v>135.30838061941805</v>
      </c>
      <c r="G41" s="3">
        <f>G23*B10</f>
        <v>135.30838061941805</v>
      </c>
      <c r="H41" s="3">
        <f>H23*B10</f>
        <v>2.4379888399895142</v>
      </c>
    </row>
    <row r="42" spans="1:11" x14ac:dyDescent="0.3">
      <c r="B42" s="3">
        <f>B24*B10</f>
        <v>2.4379888399895142</v>
      </c>
      <c r="C42" s="3">
        <f>C24*B10</f>
        <v>68.263687519706394</v>
      </c>
      <c r="G42" s="3">
        <f>G24*B10</f>
        <v>68.263687519706394</v>
      </c>
      <c r="H42" s="3">
        <f>H24*B10</f>
        <v>1.2189944199947571</v>
      </c>
    </row>
    <row r="43" spans="1:11" x14ac:dyDescent="0.3">
      <c r="D43" s="3">
        <f>D25*B10</f>
        <v>68.263687519706394</v>
      </c>
      <c r="E43" s="3">
        <f>E25*B10</f>
        <v>135.30838061941805</v>
      </c>
      <c r="F43" s="3">
        <f>F25*B10</f>
        <v>68.263687519706394</v>
      </c>
    </row>
    <row r="44" spans="1:11" x14ac:dyDescent="0.3">
      <c r="D44" s="3">
        <f>D26*B10</f>
        <v>2.4379888399895142</v>
      </c>
      <c r="E44" s="3">
        <f>E26*B10</f>
        <v>2.4379888399895142</v>
      </c>
      <c r="F44" s="3">
        <f>F26*B10</f>
        <v>1.2189944199947571</v>
      </c>
    </row>
    <row r="47" spans="1:11" x14ac:dyDescent="0.3">
      <c r="B47" s="2" t="s">
        <v>15</v>
      </c>
      <c r="C47" s="2" t="s">
        <v>16</v>
      </c>
      <c r="D47" s="2" t="s">
        <v>14</v>
      </c>
      <c r="E47" s="2" t="s">
        <v>12</v>
      </c>
      <c r="F47" s="2" t="s">
        <v>13</v>
      </c>
      <c r="G47" s="2" t="s">
        <v>23</v>
      </c>
      <c r="H47" s="2" t="s">
        <v>25</v>
      </c>
      <c r="I47" s="2" t="s">
        <v>24</v>
      </c>
      <c r="J47" s="4" t="s">
        <v>37</v>
      </c>
      <c r="K47" s="4" t="s">
        <v>38</v>
      </c>
    </row>
    <row r="48" spans="1:11" x14ac:dyDescent="0.3">
      <c r="A48" s="15" t="s">
        <v>17</v>
      </c>
      <c r="B48" s="2">
        <f>C41+C40+F39</f>
        <v>271.83575565883086</v>
      </c>
      <c r="C48" s="2">
        <f>B41+F38+H42</f>
        <v>4.8759776799790284</v>
      </c>
      <c r="D48" s="2">
        <f>B48+(C48*B7)</f>
        <v>280.12491771479523</v>
      </c>
      <c r="E48" s="2">
        <f>1009-(1.025*D48)</f>
        <v>721.87195934233489</v>
      </c>
      <c r="F48" s="2">
        <f>(1020-0.944*D48)</f>
        <v>755.56207767723333</v>
      </c>
      <c r="G48" s="2">
        <f>D43+E43+F43</f>
        <v>271.83575565883086</v>
      </c>
      <c r="H48" s="2">
        <f>G48/E48</f>
        <v>0.3765705983461225</v>
      </c>
      <c r="I48" s="2">
        <f>G48/F48</f>
        <v>0.35977951208789449</v>
      </c>
      <c r="J48" s="18">
        <f>(3600/E48)+900*(0.25)*(H48-1+((H48-1)^2+((3600/E48)*H48/(450*(0.25))))^0.5)+5*(MIN(H48,1))</f>
        <v>9.8505412205696334</v>
      </c>
      <c r="K48" s="18">
        <f>(3600/F48)+900*(0.25)*(I48-1+((I48-1)^2+((3600/F48)*I48/(450*(0.25))))^0.5)+5*(MIN(I48,1))</f>
        <v>9.2166894529828856</v>
      </c>
    </row>
    <row r="49" spans="1:11" x14ac:dyDescent="0.3">
      <c r="A49" s="15" t="s">
        <v>18</v>
      </c>
      <c r="B49" s="2">
        <f>G42+G41+D43</f>
        <v>271.83575565883086</v>
      </c>
      <c r="C49" s="2">
        <f>D44+B40+H41</f>
        <v>8.5329609399632993</v>
      </c>
      <c r="D49" s="2">
        <f>B49+(C49*B7)</f>
        <v>286.34178925676849</v>
      </c>
      <c r="E49" s="2">
        <f t="shared" ref="E49:E51" si="9">1009-(1.025*D49)</f>
        <v>715.49966601181234</v>
      </c>
      <c r="F49" s="2">
        <f t="shared" ref="F49:F51" si="10">(1020-0.944*D49)</f>
        <v>749.69335094161056</v>
      </c>
      <c r="G49" s="2">
        <f>F39+E39+D39</f>
        <v>271.83575565883086</v>
      </c>
      <c r="H49" s="2">
        <f t="shared" ref="H49:H51" si="11">G49/E49</f>
        <v>0.37992436414965858</v>
      </c>
      <c r="I49" s="2">
        <f t="shared" ref="I49:I51" si="12">G49/F49</f>
        <v>0.3625959271446208</v>
      </c>
      <c r="J49" s="18">
        <f t="shared" ref="J49:K51" si="13">(3600/E49)+900*(0.25)*(H49-1+((H49-1)^2+((3600/E49)*H49/(450*(0.25))))^0.5)+5*(MIN(H49,1))</f>
        <v>9.9805453382675804</v>
      </c>
      <c r="K49" s="18">
        <f t="shared" si="13"/>
        <v>9.3210736518914548</v>
      </c>
    </row>
    <row r="50" spans="1:11" x14ac:dyDescent="0.3">
      <c r="A50" s="15" t="s">
        <v>19</v>
      </c>
      <c r="B50" s="2">
        <f>E39+F39+G42</f>
        <v>271.83575565883086</v>
      </c>
      <c r="C50" s="2">
        <f>H42+E38+D44</f>
        <v>8.5329609399632993</v>
      </c>
      <c r="D50" s="2">
        <f>B50+(C50*B7)</f>
        <v>286.34178925676849</v>
      </c>
      <c r="E50" s="2">
        <f t="shared" si="9"/>
        <v>715.49966601181234</v>
      </c>
      <c r="F50" s="2">
        <f t="shared" si="10"/>
        <v>749.69335094161056</v>
      </c>
      <c r="G50" s="2">
        <f>C40+C41+C42</f>
        <v>271.83575565883086</v>
      </c>
      <c r="H50" s="2">
        <f t="shared" si="11"/>
        <v>0.37992436414965858</v>
      </c>
      <c r="I50" s="2">
        <f t="shared" si="12"/>
        <v>0.3625959271446208</v>
      </c>
      <c r="J50" s="18">
        <f t="shared" si="13"/>
        <v>9.9805453382675804</v>
      </c>
      <c r="K50" s="18">
        <f t="shared" si="13"/>
        <v>9.3210736518914548</v>
      </c>
    </row>
    <row r="51" spans="1:11" x14ac:dyDescent="0.3">
      <c r="A51" s="15" t="s">
        <v>20</v>
      </c>
      <c r="B51" s="2">
        <f>D43+E43+C40</f>
        <v>271.83575565883086</v>
      </c>
      <c r="C51" s="2">
        <f>B40+E44+F38</f>
        <v>7.3139665199685435</v>
      </c>
      <c r="D51" s="2">
        <f>B51+(C51*B7)</f>
        <v>284.26949874277739</v>
      </c>
      <c r="E51" s="2">
        <f t="shared" si="9"/>
        <v>717.62376378865315</v>
      </c>
      <c r="F51" s="2">
        <f t="shared" si="10"/>
        <v>751.64959318681815</v>
      </c>
      <c r="G51" s="2">
        <f>G42+G41+G40</f>
        <v>271.83575565883086</v>
      </c>
      <c r="H51" s="2">
        <f t="shared" si="11"/>
        <v>0.37879982433091364</v>
      </c>
      <c r="I51" s="2">
        <f t="shared" si="12"/>
        <v>0.36165223546029068</v>
      </c>
      <c r="J51" s="18">
        <f t="shared" si="13"/>
        <v>9.9368244298985768</v>
      </c>
      <c r="K51" s="18">
        <f t="shared" si="13"/>
        <v>9.2860128091131227</v>
      </c>
    </row>
  </sheetData>
  <conditionalFormatting sqref="H30:I33">
    <cfRule type="cellIs" dxfId="5" priority="5" operator="between">
      <formula>0.85</formula>
      <formula>1</formula>
    </cfRule>
    <cfRule type="cellIs" dxfId="4" priority="6" operator="greaterThan">
      <formula>0.85</formula>
    </cfRule>
  </conditionalFormatting>
  <conditionalFormatting sqref="H48:I51">
    <cfRule type="cellIs" dxfId="3" priority="3" operator="between">
      <formula>0.85</formula>
      <formula>1</formula>
    </cfRule>
    <cfRule type="cellIs" dxfId="2" priority="7" operator="greaterThan">
      <formula>1</formula>
    </cfRule>
  </conditionalFormatting>
  <conditionalFormatting sqref="G3 G7">
    <cfRule type="cellIs" dxfId="1" priority="1" operator="between">
      <formula>0.85</formula>
      <formula>1</formula>
    </cfRule>
    <cfRule type="cellIs" dxfId="0" priority="2" operator="greaterThan">
      <formula>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9D71ADDA74204CA3F2B7EB4D8923C7" ma:contentTypeVersion="19" ma:contentTypeDescription="Create a new document." ma:contentTypeScope="" ma:versionID="d60dd242ba86a4449ad86d7a1bded38f">
  <xsd:schema xmlns:xsd="http://www.w3.org/2001/XMLSchema" xmlns:xs="http://www.w3.org/2001/XMLSchema" xmlns:p="http://schemas.microsoft.com/office/2006/metadata/properties" xmlns:ns1="http://schemas.microsoft.com/sharepoint/v3" xmlns:ns2="603427cb-6222-47cc-a11c-1d2111745d08" xmlns:ns3="http://schemas.microsoft.com/sharepoint/v4" xmlns:ns4="16f00c2e-ac5c-418b-9f13-a0771dbd417d" targetNamespace="http://schemas.microsoft.com/office/2006/metadata/properties" ma:root="true" ma:fieldsID="e6e69d46f6a8c80e1202e21b53f4dfe6" ns1:_="" ns2:_="" ns3:_="" ns4:_="">
    <xsd:import namespace="http://schemas.microsoft.com/sharepoint/v3"/>
    <xsd:import namespace="603427cb-6222-47cc-a11c-1d2111745d08"/>
    <xsd:import namespace="http://schemas.microsoft.com/sharepoint/v4"/>
    <xsd:import namespace="16f00c2e-ac5c-418b-9f13-a0771dbd417d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Content"/>
                <xsd:element ref="ns3:IconOverlay" minOccurs="0"/>
                <xsd:element ref="ns2:Area" minOccurs="0"/>
                <xsd:element ref="ns2:Order0" minOccurs="0"/>
                <xsd:element ref="ns4:_dlc_DocId" minOccurs="0"/>
                <xsd:element ref="ns4:_dlc_DocIdUrl" minOccurs="0"/>
                <xsd:element ref="ns4:_dlc_DocIdPersistId" minOccurs="0"/>
                <xsd:element ref="ns1:URL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6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427cb-6222-47cc-a11c-1d2111745d08" elementFormDefault="qualified">
    <xsd:import namespace="http://schemas.microsoft.com/office/2006/documentManagement/types"/>
    <xsd:import namespace="http://schemas.microsoft.com/office/infopath/2007/PartnerControls"/>
    <xsd:element name="Description0" ma:index="8" nillable="true" ma:displayName="Description" ma:internalName="Description0">
      <xsd:simpleType>
        <xsd:restriction base="dms:Note">
          <xsd:maxLength value="255"/>
        </xsd:restriction>
      </xsd:simpleType>
    </xsd:element>
    <xsd:element name="Content" ma:index="9" ma:displayName="Category" ma:format="Dropdown" ma:internalName="Content">
      <xsd:simpleType>
        <xsd:restriction base="dms:Choice">
          <xsd:enumeration value="Congestion Resource"/>
          <xsd:enumeration value="Project Special Provisions"/>
          <xsd:enumeration value="CR - Analysis Guidelines"/>
          <xsd:enumeration value="CR - TIA Resources"/>
          <xsd:enumeration value="CR - Prequalification"/>
          <xsd:enumeration value="CR - Miscellaneous"/>
          <xsd:enumeration value="I.  Analysis Guidelines"/>
          <xsd:enumeration value="II. TIA Resources"/>
          <xsd:enumeration value="III. Prequalification"/>
          <xsd:enumeration value="IV. Miscellaneous"/>
          <xsd:enumeration value="IV. Innovative Intersection and Interchange Resources"/>
          <xsd:enumeration value="V. Miscellaneous"/>
        </xsd:restriction>
      </xsd:simpleType>
    </xsd:element>
    <xsd:element name="Area" ma:index="11" nillable="true" ma:displayName="Site Location" ma:format="Dropdown" ma:internalName="Area">
      <xsd:simpleType>
        <xsd:restriction base="dms:Choice">
          <xsd:enumeration value="Congestion Management"/>
          <xsd:enumeration value="ITS and Signals Qualified Products"/>
        </xsd:restriction>
      </xsd:simpleType>
    </xsd:element>
    <xsd:element name="Order0" ma:index="12" nillable="true" ma:displayName="Order" ma:decimals="0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ef604a7-ebc4-47af-96e9-7f1ad444f50a" ContentTypeId="0x0101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0 xmlns="603427cb-6222-47cc-a11c-1d2111745d08">10</Order0>
    <Area xmlns="603427cb-6222-47cc-a11c-1d2111745d08">Congestion Management</Area>
    <Description0 xmlns="603427cb-6222-47cc-a11c-1d2111745d08" xsi:nil="true"/>
    <IconOverlay xmlns="http://schemas.microsoft.com/sharepoint/v4" xsi:nil="true"/>
    <URL xmlns="http://schemas.microsoft.com/sharepoint/v3">
      <Url xsi:nil="true"/>
      <Description xsi:nil="true"/>
    </URL>
    <Content xmlns="603427cb-6222-47cc-a11c-1d2111745d08">V. Miscellaneous</Content>
  </documentManagement>
</p:properties>
</file>

<file path=customXml/itemProps1.xml><?xml version="1.0" encoding="utf-8"?>
<ds:datastoreItem xmlns:ds="http://schemas.openxmlformats.org/officeDocument/2006/customXml" ds:itemID="{CEBA1A7C-FE86-4B78-A290-9336DC535479}"/>
</file>

<file path=customXml/itemProps2.xml><?xml version="1.0" encoding="utf-8"?>
<ds:datastoreItem xmlns:ds="http://schemas.openxmlformats.org/officeDocument/2006/customXml" ds:itemID="{03D5D59B-5F0D-4855-B762-225BA2FEC3E8}"/>
</file>

<file path=customXml/itemProps3.xml><?xml version="1.0" encoding="utf-8"?>
<ds:datastoreItem xmlns:ds="http://schemas.openxmlformats.org/officeDocument/2006/customXml" ds:itemID="{02EE703B-9FB0-4EE9-A4C9-141CCFA61B0C}"/>
</file>

<file path=customXml/itemProps4.xml><?xml version="1.0" encoding="utf-8"?>
<ds:datastoreItem xmlns:ds="http://schemas.openxmlformats.org/officeDocument/2006/customXml" ds:itemID="{D196B427-74E2-4084-8CD5-3F9046A7939C}"/>
</file>

<file path=customXml/itemProps5.xml><?xml version="1.0" encoding="utf-8"?>
<ds:datastoreItem xmlns:ds="http://schemas.openxmlformats.org/officeDocument/2006/customXml" ds:itemID="{4ACAF382-726F-430F-9079-A6FBEB9E76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AM Mini</vt:lpstr>
      <vt:lpstr>PM Mini</vt:lpstr>
      <vt:lpstr>AM Mini with HV Counts</vt:lpstr>
      <vt:lpstr>PM Mini with HV 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Mini Roundabout VC Tool</dc:title>
  <dc:creator>Clarence B. Bunting</dc:creator>
  <cp:lastModifiedBy>Clarence B. Bunting</cp:lastModifiedBy>
  <cp:lastPrinted>2022-10-05T18:03:23Z</cp:lastPrinted>
  <dcterms:created xsi:type="dcterms:W3CDTF">2015-06-05T18:17:20Z</dcterms:created>
  <dcterms:modified xsi:type="dcterms:W3CDTF">2023-03-12T15:04:22Z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0x010100F59D71ADDA74204CA3F2B7EB4D8923C7</vt:lpwstr>
  </property>
  <property fmtid="{D5CDD505-2E9C-101B-9397-08002B2CF9AE}" pid="3" name="Order">
    <vt:r8>11300</vt:r8>
  </property>
</Properties>
</file>